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2024\"/>
    </mc:Choice>
  </mc:AlternateContent>
  <xr:revisionPtr revIDLastSave="0" documentId="13_ncr:1_{17753999-7501-412E-9CED-CF33755A45A5}" xr6:coauthVersionLast="47" xr6:coauthVersionMax="47" xr10:uidLastSave="{00000000-0000-0000-0000-000000000000}"/>
  <bookViews>
    <workbookView xWindow="-120" yWindow="-120" windowWidth="29040" windowHeight="15720" tabRatio="794" xr2:uid="{486D8D31-30C6-4DDD-BB8B-0958CB0AED9B}"/>
  </bookViews>
  <sheets>
    <sheet name="May Update" sheetId="3" r:id="rId1"/>
    <sheet name="June Update" sheetId="6" r:id="rId2"/>
    <sheet name="July Update" sheetId="7" r:id="rId3"/>
    <sheet name="Aug Update" sheetId="8" r:id="rId4"/>
    <sheet name="Batting by month" sheetId="4" r:id="rId5"/>
    <sheet name="Pitching by month" sheetId="5" r:id="rId6"/>
    <sheet name="Regular Season" sheetId="11" r:id="rId7"/>
    <sheet name="Tournaments" sheetId="17" r:id="rId8"/>
    <sheet name="2024 Season" sheetId="1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5" i="18" l="1"/>
  <c r="AP12" i="18"/>
  <c r="AP13" i="18"/>
  <c r="AP9" i="18"/>
  <c r="AP6" i="18"/>
  <c r="AP11" i="18"/>
  <c r="AP14" i="18"/>
  <c r="AO4" i="17"/>
  <c r="AP5" i="18"/>
  <c r="AP7" i="18"/>
  <c r="AP18" i="18"/>
  <c r="AP8" i="18"/>
  <c r="AP10" i="18"/>
  <c r="AQ8" i="18"/>
  <c r="AQ18" i="18"/>
  <c r="AQ7" i="18"/>
  <c r="AQ5" i="18"/>
  <c r="AQ14" i="18"/>
  <c r="AQ11" i="18"/>
  <c r="AQ6" i="18"/>
  <c r="AQ9" i="18"/>
  <c r="AP4" i="18"/>
  <c r="AQ4" i="18"/>
  <c r="AQ13" i="18"/>
  <c r="AQ12" i="18"/>
  <c r="AP16" i="18"/>
  <c r="AQ16" i="18"/>
  <c r="AP17" i="18"/>
  <c r="AQ17" i="18"/>
  <c r="AQ15" i="18"/>
  <c r="AQ10" i="18"/>
  <c r="AI19" i="18"/>
  <c r="AG19" i="18"/>
  <c r="AH19" i="18"/>
  <c r="AJ19" i="18"/>
  <c r="AK19" i="18"/>
  <c r="AL19" i="18"/>
  <c r="AM19" i="18"/>
  <c r="AN19" i="18"/>
  <c r="AO19" i="18"/>
  <c r="AF19" i="18"/>
  <c r="AC19" i="18"/>
  <c r="AB19" i="18"/>
  <c r="AE19" i="18"/>
  <c r="U5" i="18"/>
  <c r="V5" i="18"/>
  <c r="X5" i="18"/>
  <c r="U6" i="18"/>
  <c r="V6" i="18"/>
  <c r="X6" i="18"/>
  <c r="U7" i="18"/>
  <c r="V7" i="18"/>
  <c r="X7" i="18"/>
  <c r="U8" i="18"/>
  <c r="V8" i="18"/>
  <c r="X8" i="18"/>
  <c r="U9" i="18"/>
  <c r="V9" i="18"/>
  <c r="X9" i="18"/>
  <c r="U10" i="18"/>
  <c r="V10" i="18"/>
  <c r="X10" i="18"/>
  <c r="U11" i="18"/>
  <c r="V11" i="18"/>
  <c r="X11" i="18"/>
  <c r="U12" i="18"/>
  <c r="V12" i="18"/>
  <c r="X12" i="18"/>
  <c r="U13" i="18"/>
  <c r="V13" i="18"/>
  <c r="X13" i="18"/>
  <c r="U14" i="18"/>
  <c r="V14" i="18"/>
  <c r="X14" i="18"/>
  <c r="U15" i="18"/>
  <c r="V15" i="18"/>
  <c r="X15" i="18"/>
  <c r="U16" i="18"/>
  <c r="V16" i="18"/>
  <c r="X16" i="18"/>
  <c r="U17" i="18"/>
  <c r="V17" i="18"/>
  <c r="X17" i="18"/>
  <c r="U18" i="18"/>
  <c r="V18" i="18"/>
  <c r="X18" i="18"/>
  <c r="U19" i="18"/>
  <c r="V19" i="18"/>
  <c r="X19" i="18"/>
  <c r="U20" i="18"/>
  <c r="V20" i="18"/>
  <c r="X20" i="18"/>
  <c r="U21" i="18"/>
  <c r="V21" i="18"/>
  <c r="X21" i="18"/>
  <c r="U22" i="18"/>
  <c r="V22" i="18"/>
  <c r="X22" i="18"/>
  <c r="U23" i="18"/>
  <c r="V23" i="18"/>
  <c r="X23" i="18"/>
  <c r="U24" i="18"/>
  <c r="V24" i="18"/>
  <c r="X24" i="18"/>
  <c r="U25" i="18"/>
  <c r="V25" i="18"/>
  <c r="X25" i="18"/>
  <c r="U26" i="18"/>
  <c r="V26" i="18"/>
  <c r="X26" i="18"/>
  <c r="U27" i="18"/>
  <c r="V27" i="18"/>
  <c r="X27" i="18"/>
  <c r="U28" i="18"/>
  <c r="V28" i="18"/>
  <c r="X28" i="18"/>
  <c r="X4" i="18"/>
  <c r="V4" i="18"/>
  <c r="U4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C29" i="18"/>
  <c r="AP8" i="17"/>
  <c r="AP5" i="17"/>
  <c r="AP6" i="17"/>
  <c r="AP7" i="17"/>
  <c r="AP9" i="17"/>
  <c r="AP10" i="17"/>
  <c r="AP11" i="17"/>
  <c r="AP12" i="17"/>
  <c r="AP13" i="17"/>
  <c r="AP14" i="17"/>
  <c r="AP15" i="17"/>
  <c r="AP4" i="17"/>
  <c r="AO5" i="17"/>
  <c r="AO6" i="17"/>
  <c r="AO7" i="17"/>
  <c r="AO8" i="17"/>
  <c r="AO9" i="17"/>
  <c r="AO10" i="17"/>
  <c r="AO11" i="17"/>
  <c r="AO12" i="17"/>
  <c r="AO13" i="17"/>
  <c r="AO14" i="17"/>
  <c r="AO15" i="17"/>
  <c r="AB16" i="17"/>
  <c r="AC16" i="17"/>
  <c r="AD16" i="17"/>
  <c r="AE16" i="17"/>
  <c r="AO16" i="17" s="1"/>
  <c r="AF16" i="17"/>
  <c r="AG16" i="17"/>
  <c r="AH16" i="17"/>
  <c r="AI16" i="17"/>
  <c r="AJ16" i="17"/>
  <c r="AK16" i="17"/>
  <c r="AL16" i="17"/>
  <c r="AM16" i="17"/>
  <c r="AN16" i="17"/>
  <c r="AA16" i="17"/>
  <c r="U5" i="17"/>
  <c r="V5" i="17"/>
  <c r="X5" i="17"/>
  <c r="U6" i="17"/>
  <c r="V6" i="17"/>
  <c r="X6" i="17"/>
  <c r="U7" i="17"/>
  <c r="V7" i="17"/>
  <c r="X7" i="17"/>
  <c r="U8" i="17"/>
  <c r="V8" i="17"/>
  <c r="X8" i="17"/>
  <c r="U9" i="17"/>
  <c r="V9" i="17"/>
  <c r="X9" i="17"/>
  <c r="U10" i="17"/>
  <c r="V10" i="17"/>
  <c r="X10" i="17"/>
  <c r="U11" i="17"/>
  <c r="V11" i="17"/>
  <c r="X11" i="17"/>
  <c r="U12" i="17"/>
  <c r="V12" i="17"/>
  <c r="X12" i="17"/>
  <c r="U13" i="17"/>
  <c r="V13" i="17"/>
  <c r="X13" i="17"/>
  <c r="U14" i="17"/>
  <c r="V14" i="17"/>
  <c r="X14" i="17"/>
  <c r="U15" i="17"/>
  <c r="V15" i="17"/>
  <c r="X15" i="17"/>
  <c r="U16" i="17"/>
  <c r="V16" i="17"/>
  <c r="X16" i="17"/>
  <c r="U17" i="17"/>
  <c r="V17" i="17"/>
  <c r="X17" i="17"/>
  <c r="U18" i="17"/>
  <c r="V18" i="17"/>
  <c r="X18" i="17"/>
  <c r="U19" i="17"/>
  <c r="V19" i="17"/>
  <c r="X19" i="17"/>
  <c r="U20" i="17"/>
  <c r="V20" i="17"/>
  <c r="X20" i="17"/>
  <c r="U21" i="17"/>
  <c r="V21" i="17"/>
  <c r="X21" i="17"/>
  <c r="X4" i="17"/>
  <c r="V4" i="17"/>
  <c r="U4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C22" i="17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7" i="11"/>
  <c r="AP7" i="11"/>
  <c r="AO17" i="11"/>
  <c r="AP17" i="11"/>
  <c r="AO6" i="11"/>
  <c r="AP6" i="11"/>
  <c r="AO15" i="11"/>
  <c r="AP15" i="11"/>
  <c r="AO11" i="11"/>
  <c r="AP11" i="11"/>
  <c r="AO10" i="11"/>
  <c r="AP10" i="11"/>
  <c r="AO4" i="11"/>
  <c r="AP4" i="11"/>
  <c r="AO5" i="11"/>
  <c r="AP5" i="11"/>
  <c r="AO14" i="11"/>
  <c r="AP14" i="11"/>
  <c r="AO9" i="11"/>
  <c r="AP9" i="11"/>
  <c r="AO8" i="11"/>
  <c r="AP8" i="11"/>
  <c r="AO16" i="11"/>
  <c r="AP16" i="11"/>
  <c r="AO13" i="11"/>
  <c r="AP13" i="11"/>
  <c r="AA18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C29" i="11"/>
  <c r="R189" i="5"/>
  <c r="S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D189" i="5"/>
  <c r="R188" i="5"/>
  <c r="S188" i="5"/>
  <c r="Q63" i="8"/>
  <c r="R63" i="8"/>
  <c r="AP12" i="11"/>
  <c r="AO12" i="11"/>
  <c r="U10" i="11"/>
  <c r="V10" i="11"/>
  <c r="X10" i="11"/>
  <c r="U11" i="11"/>
  <c r="V11" i="11"/>
  <c r="X11" i="11"/>
  <c r="U8" i="11"/>
  <c r="V8" i="11"/>
  <c r="X8" i="11"/>
  <c r="U27" i="11"/>
  <c r="V27" i="11"/>
  <c r="W27" i="11" s="1"/>
  <c r="X27" i="11"/>
  <c r="U26" i="11"/>
  <c r="V26" i="11"/>
  <c r="X26" i="11"/>
  <c r="U6" i="11"/>
  <c r="V6" i="11"/>
  <c r="X6" i="11"/>
  <c r="U18" i="11"/>
  <c r="V18" i="11"/>
  <c r="W18" i="11" s="1"/>
  <c r="X18" i="11"/>
  <c r="U17" i="11"/>
  <c r="V17" i="11"/>
  <c r="X17" i="11"/>
  <c r="U20" i="11"/>
  <c r="V20" i="11"/>
  <c r="X20" i="11"/>
  <c r="U7" i="11"/>
  <c r="V7" i="11"/>
  <c r="X7" i="11"/>
  <c r="U28" i="11"/>
  <c r="V28" i="11"/>
  <c r="X28" i="11"/>
  <c r="U24" i="11"/>
  <c r="V24" i="11"/>
  <c r="X24" i="11"/>
  <c r="U5" i="11"/>
  <c r="V5" i="11"/>
  <c r="X5" i="11"/>
  <c r="U4" i="11"/>
  <c r="V4" i="11"/>
  <c r="W4" i="11" s="1"/>
  <c r="X4" i="11"/>
  <c r="U16" i="11"/>
  <c r="V16" i="11"/>
  <c r="X16" i="11"/>
  <c r="U12" i="11"/>
  <c r="V12" i="11"/>
  <c r="X12" i="11"/>
  <c r="U23" i="11"/>
  <c r="V23" i="11"/>
  <c r="X23" i="11"/>
  <c r="U9" i="11"/>
  <c r="V9" i="11"/>
  <c r="W9" i="11"/>
  <c r="X9" i="11"/>
  <c r="U15" i="11"/>
  <c r="V15" i="11"/>
  <c r="X15" i="11"/>
  <c r="U13" i="11"/>
  <c r="V13" i="11"/>
  <c r="X13" i="11"/>
  <c r="U22" i="11"/>
  <c r="V22" i="11"/>
  <c r="X22" i="11"/>
  <c r="U25" i="11"/>
  <c r="V25" i="11"/>
  <c r="X25" i="11"/>
  <c r="U21" i="11"/>
  <c r="V21" i="11"/>
  <c r="X21" i="11"/>
  <c r="U14" i="11"/>
  <c r="V14" i="11"/>
  <c r="X14" i="11"/>
  <c r="X19" i="11"/>
  <c r="V19" i="11"/>
  <c r="U19" i="11"/>
  <c r="X29" i="11" l="1"/>
  <c r="AP16" i="17"/>
  <c r="AO18" i="11"/>
  <c r="AP18" i="11"/>
  <c r="V29" i="11"/>
  <c r="U29" i="11"/>
  <c r="W29" i="11" s="1"/>
  <c r="W15" i="11"/>
  <c r="AQ19" i="18"/>
  <c r="AP19" i="18"/>
  <c r="W28" i="18"/>
  <c r="W21" i="18"/>
  <c r="W7" i="18"/>
  <c r="W9" i="18"/>
  <c r="W6" i="18"/>
  <c r="W27" i="18"/>
  <c r="W26" i="18"/>
  <c r="W25" i="18"/>
  <c r="W24" i="18"/>
  <c r="W23" i="18"/>
  <c r="W19" i="18"/>
  <c r="W18" i="18"/>
  <c r="W17" i="18"/>
  <c r="W16" i="18"/>
  <c r="W15" i="18"/>
  <c r="W12" i="18"/>
  <c r="W11" i="18"/>
  <c r="W10" i="18"/>
  <c r="W8" i="18"/>
  <c r="W5" i="18"/>
  <c r="W4" i="18"/>
  <c r="W22" i="18"/>
  <c r="W20" i="18"/>
  <c r="W14" i="18"/>
  <c r="W13" i="18"/>
  <c r="U29" i="18"/>
  <c r="X29" i="18"/>
  <c r="V29" i="18"/>
  <c r="W13" i="17"/>
  <c r="W21" i="17"/>
  <c r="W20" i="17"/>
  <c r="W19" i="17"/>
  <c r="W18" i="17"/>
  <c r="W17" i="17"/>
  <c r="W16" i="17"/>
  <c r="W15" i="17"/>
  <c r="W14" i="17"/>
  <c r="W11" i="17"/>
  <c r="W9" i="17"/>
  <c r="W7" i="17"/>
  <c r="W6" i="17"/>
  <c r="V22" i="17"/>
  <c r="W4" i="17"/>
  <c r="W12" i="17"/>
  <c r="W10" i="17"/>
  <c r="W8" i="17"/>
  <c r="W5" i="17"/>
  <c r="U22" i="17"/>
  <c r="X22" i="17"/>
  <c r="W20" i="11"/>
  <c r="W19" i="11"/>
  <c r="W7" i="11"/>
  <c r="W10" i="11"/>
  <c r="W16" i="11"/>
  <c r="W23" i="11"/>
  <c r="W14" i="11"/>
  <c r="W21" i="11"/>
  <c r="W25" i="11"/>
  <c r="W22" i="11"/>
  <c r="W13" i="11"/>
  <c r="W12" i="11"/>
  <c r="W5" i="11"/>
  <c r="W24" i="11"/>
  <c r="W28" i="11"/>
  <c r="W17" i="11"/>
  <c r="W6" i="11"/>
  <c r="W26" i="11"/>
  <c r="W8" i="11"/>
  <c r="W11" i="11"/>
  <c r="V394" i="4"/>
  <c r="W394" i="4"/>
  <c r="Y394" i="4"/>
  <c r="V303" i="4"/>
  <c r="W303" i="4"/>
  <c r="Y303" i="4"/>
  <c r="Y129" i="4"/>
  <c r="W129" i="4"/>
  <c r="V129" i="4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D224" i="5"/>
  <c r="R134" i="5"/>
  <c r="S134" i="5"/>
  <c r="R66" i="5"/>
  <c r="S66" i="5"/>
  <c r="R30" i="5"/>
  <c r="S30" i="5"/>
  <c r="R13" i="5"/>
  <c r="S13" i="5"/>
  <c r="N412" i="4"/>
  <c r="E412" i="4"/>
  <c r="F412" i="4"/>
  <c r="G412" i="4"/>
  <c r="H412" i="4"/>
  <c r="Y412" i="4" s="1"/>
  <c r="I412" i="4"/>
  <c r="J412" i="4"/>
  <c r="K412" i="4"/>
  <c r="L412" i="4"/>
  <c r="M412" i="4"/>
  <c r="O412" i="4"/>
  <c r="P412" i="4"/>
  <c r="Q412" i="4"/>
  <c r="R412" i="4"/>
  <c r="S412" i="4"/>
  <c r="T412" i="4"/>
  <c r="U412" i="4"/>
  <c r="D412" i="4"/>
  <c r="V376" i="4"/>
  <c r="W376" i="4"/>
  <c r="Y376" i="4"/>
  <c r="V337" i="4"/>
  <c r="W337" i="4"/>
  <c r="Y337" i="4"/>
  <c r="V319" i="4"/>
  <c r="W319" i="4"/>
  <c r="Y319" i="4"/>
  <c r="V273" i="4"/>
  <c r="W273" i="4"/>
  <c r="Y273" i="4"/>
  <c r="V241" i="4"/>
  <c r="W241" i="4"/>
  <c r="X241" i="4" s="1"/>
  <c r="Y241" i="4"/>
  <c r="V223" i="4"/>
  <c r="W223" i="4"/>
  <c r="Y223" i="4"/>
  <c r="V182" i="4"/>
  <c r="W182" i="4"/>
  <c r="X182" i="4" s="1"/>
  <c r="Y182" i="4"/>
  <c r="V147" i="4"/>
  <c r="W147" i="4"/>
  <c r="Y147" i="4"/>
  <c r="V97" i="4"/>
  <c r="W97" i="4"/>
  <c r="Y97" i="4"/>
  <c r="V67" i="4"/>
  <c r="X67" i="4"/>
  <c r="W67" i="4"/>
  <c r="Y67" i="4"/>
  <c r="V49" i="4"/>
  <c r="W49" i="4"/>
  <c r="Y49" i="4"/>
  <c r="V31" i="4"/>
  <c r="W31" i="4"/>
  <c r="X31" i="4" s="1"/>
  <c r="Y31" i="4"/>
  <c r="V14" i="4"/>
  <c r="W14" i="4"/>
  <c r="Y14" i="4"/>
  <c r="J16" i="8"/>
  <c r="J15" i="8"/>
  <c r="J14" i="8"/>
  <c r="J17" i="8"/>
  <c r="J13" i="8"/>
  <c r="J12" i="8"/>
  <c r="J8" i="8"/>
  <c r="J10" i="8"/>
  <c r="J5" i="8"/>
  <c r="J6" i="8"/>
  <c r="J4" i="8"/>
  <c r="J9" i="8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O47" i="8"/>
  <c r="Q60" i="8"/>
  <c r="R144" i="5" s="1"/>
  <c r="R60" i="8"/>
  <c r="S144" i="5" s="1"/>
  <c r="Q58" i="8"/>
  <c r="R58" i="8"/>
  <c r="R54" i="8"/>
  <c r="Q54" i="8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U34" i="8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D201" i="4"/>
  <c r="E38" i="5"/>
  <c r="E40" i="5" s="1"/>
  <c r="F38" i="5"/>
  <c r="F40" i="5" s="1"/>
  <c r="H38" i="5"/>
  <c r="R38" i="5" s="1"/>
  <c r="R40" i="5" s="1"/>
  <c r="I38" i="5"/>
  <c r="J38" i="5"/>
  <c r="J40" i="5" s="1"/>
  <c r="K38" i="5"/>
  <c r="K40" i="5" s="1"/>
  <c r="L38" i="5"/>
  <c r="L40" i="5" s="1"/>
  <c r="M38" i="5"/>
  <c r="M40" i="5" s="1"/>
  <c r="N38" i="5"/>
  <c r="N40" i="5" s="1"/>
  <c r="O38" i="5"/>
  <c r="O40" i="5" s="1"/>
  <c r="P38" i="5"/>
  <c r="P40" i="5" s="1"/>
  <c r="Q38" i="5"/>
  <c r="Q40" i="5" s="1"/>
  <c r="D38" i="5"/>
  <c r="D40" i="5" s="1"/>
  <c r="S37" i="5"/>
  <c r="R37" i="5"/>
  <c r="Q53" i="8"/>
  <c r="R53" i="8"/>
  <c r="E111" i="4"/>
  <c r="F111" i="4"/>
  <c r="G111" i="4"/>
  <c r="H111" i="4"/>
  <c r="Y111" i="4" s="1"/>
  <c r="I111" i="4"/>
  <c r="J111" i="4"/>
  <c r="K111" i="4"/>
  <c r="W111" i="4" s="1"/>
  <c r="L111" i="4"/>
  <c r="M111" i="4"/>
  <c r="N111" i="4"/>
  <c r="O111" i="4"/>
  <c r="P111" i="4"/>
  <c r="Q111" i="4"/>
  <c r="R111" i="4"/>
  <c r="S111" i="4"/>
  <c r="T111" i="4"/>
  <c r="U111" i="4"/>
  <c r="D111" i="4"/>
  <c r="Y104" i="4"/>
  <c r="W104" i="4"/>
  <c r="V104" i="4"/>
  <c r="X104" i="4" s="1"/>
  <c r="U33" i="8"/>
  <c r="U28" i="8"/>
  <c r="V28" i="8"/>
  <c r="X28" i="8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D126" i="5"/>
  <c r="E126" i="5"/>
  <c r="F126" i="5"/>
  <c r="G126" i="5"/>
  <c r="H126" i="5"/>
  <c r="I126" i="5"/>
  <c r="K126" i="5"/>
  <c r="L126" i="5"/>
  <c r="M126" i="5"/>
  <c r="N126" i="5"/>
  <c r="O126" i="5"/>
  <c r="P126" i="5"/>
  <c r="Q126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G250" i="4"/>
  <c r="G251" i="4" s="1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U43" i="8"/>
  <c r="V346" i="4" s="1"/>
  <c r="V43" i="8"/>
  <c r="W346" i="4" s="1"/>
  <c r="X43" i="8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D250" i="4"/>
  <c r="E250" i="4"/>
  <c r="F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U39" i="8"/>
  <c r="V281" i="4" s="1"/>
  <c r="V39" i="8"/>
  <c r="W281" i="4" s="1"/>
  <c r="X39" i="8"/>
  <c r="G223" i="5"/>
  <c r="G222" i="5"/>
  <c r="G221" i="5"/>
  <c r="G220" i="5"/>
  <c r="H223" i="5"/>
  <c r="T410" i="4"/>
  <c r="U410" i="4"/>
  <c r="T411" i="4"/>
  <c r="N409" i="4"/>
  <c r="N410" i="4"/>
  <c r="N411" i="4"/>
  <c r="E195" i="5"/>
  <c r="F195" i="5"/>
  <c r="G195" i="5"/>
  <c r="H195" i="5"/>
  <c r="R195" i="5" s="1"/>
  <c r="I195" i="5"/>
  <c r="J195" i="5"/>
  <c r="K195" i="5"/>
  <c r="L195" i="5"/>
  <c r="M195" i="5"/>
  <c r="N195" i="5"/>
  <c r="O195" i="5"/>
  <c r="P195" i="5"/>
  <c r="Q195" i="5"/>
  <c r="D195" i="5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S202" i="5"/>
  <c r="R202" i="5"/>
  <c r="R62" i="8"/>
  <c r="S175" i="5" s="1"/>
  <c r="Q62" i="8"/>
  <c r="R175" i="5" s="1"/>
  <c r="R61" i="8"/>
  <c r="S159" i="5" s="1"/>
  <c r="Q61" i="8"/>
  <c r="R159" i="5" s="1"/>
  <c r="R59" i="8"/>
  <c r="Q59" i="8"/>
  <c r="R57" i="8"/>
  <c r="S93" i="5" s="1"/>
  <c r="Q57" i="8"/>
  <c r="R93" i="5" s="1"/>
  <c r="R76" i="5"/>
  <c r="R23" i="5"/>
  <c r="S7" i="5"/>
  <c r="T47" i="8"/>
  <c r="S47" i="8"/>
  <c r="R47" i="8"/>
  <c r="Q47" i="8"/>
  <c r="P47" i="8"/>
  <c r="N47" i="8"/>
  <c r="M47" i="8"/>
  <c r="L47" i="8"/>
  <c r="K47" i="8"/>
  <c r="J47" i="8"/>
  <c r="I47" i="8"/>
  <c r="H47" i="8"/>
  <c r="G47" i="8"/>
  <c r="F47" i="8"/>
  <c r="E47" i="8"/>
  <c r="D47" i="8"/>
  <c r="C47" i="8"/>
  <c r="X46" i="8"/>
  <c r="V46" i="8"/>
  <c r="U46" i="8"/>
  <c r="X45" i="8"/>
  <c r="V45" i="8"/>
  <c r="U45" i="8"/>
  <c r="Y358" i="4"/>
  <c r="W358" i="4"/>
  <c r="V358" i="4"/>
  <c r="X42" i="8"/>
  <c r="V42" i="8"/>
  <c r="U42" i="8"/>
  <c r="X41" i="8"/>
  <c r="V41" i="8"/>
  <c r="U41" i="8"/>
  <c r="X40" i="8"/>
  <c r="Y295" i="4" s="1"/>
  <c r="V40" i="8"/>
  <c r="U40" i="8"/>
  <c r="X38" i="8"/>
  <c r="Y202" i="4" s="1"/>
  <c r="V38" i="8"/>
  <c r="W266" i="4" s="1"/>
  <c r="U38" i="8"/>
  <c r="V266" i="4" s="1"/>
  <c r="X37" i="8"/>
  <c r="V37" i="8"/>
  <c r="U37" i="8"/>
  <c r="X35" i="8"/>
  <c r="Y216" i="4" s="1"/>
  <c r="V35" i="8"/>
  <c r="W216" i="4" s="1"/>
  <c r="U35" i="8"/>
  <c r="V216" i="4" s="1"/>
  <c r="X32" i="8"/>
  <c r="V32" i="8"/>
  <c r="W174" i="4" s="1"/>
  <c r="U32" i="8"/>
  <c r="V174" i="4" s="1"/>
  <c r="X31" i="8"/>
  <c r="V31" i="8"/>
  <c r="U31" i="8"/>
  <c r="X30" i="8"/>
  <c r="Y233" i="4" s="1"/>
  <c r="V30" i="8"/>
  <c r="W233" i="4" s="1"/>
  <c r="U30" i="8"/>
  <c r="V233" i="4" s="1"/>
  <c r="X29" i="8"/>
  <c r="V29" i="8"/>
  <c r="U29" i="8"/>
  <c r="X27" i="8"/>
  <c r="V27" i="8"/>
  <c r="W89" i="4" s="1"/>
  <c r="U27" i="8"/>
  <c r="X26" i="8"/>
  <c r="V26" i="8"/>
  <c r="U26" i="8"/>
  <c r="X24" i="8"/>
  <c r="V24" i="8"/>
  <c r="U24" i="8"/>
  <c r="X23" i="8"/>
  <c r="Y7" i="4" s="1"/>
  <c r="V23" i="8"/>
  <c r="W7" i="4" s="1"/>
  <c r="U23" i="8"/>
  <c r="V7" i="4" s="1"/>
  <c r="R194" i="5"/>
  <c r="S194" i="5"/>
  <c r="F223" i="5"/>
  <c r="E223" i="5"/>
  <c r="I223" i="5"/>
  <c r="J223" i="5"/>
  <c r="K223" i="5"/>
  <c r="L223" i="5"/>
  <c r="M223" i="5"/>
  <c r="N223" i="5"/>
  <c r="O223" i="5"/>
  <c r="P223" i="5"/>
  <c r="Q223" i="5"/>
  <c r="D223" i="5"/>
  <c r="R148" i="5"/>
  <c r="S148" i="5"/>
  <c r="R133" i="5"/>
  <c r="S133" i="5"/>
  <c r="R115" i="5"/>
  <c r="S115" i="5"/>
  <c r="R82" i="5"/>
  <c r="S82" i="5"/>
  <c r="E67" i="5"/>
  <c r="F67" i="5"/>
  <c r="H67" i="5"/>
  <c r="R67" i="5" s="1"/>
  <c r="I67" i="5"/>
  <c r="J67" i="5"/>
  <c r="K67" i="5"/>
  <c r="L67" i="5"/>
  <c r="M67" i="5"/>
  <c r="N67" i="5"/>
  <c r="O67" i="5"/>
  <c r="P67" i="5"/>
  <c r="Q67" i="5"/>
  <c r="D67" i="5"/>
  <c r="R65" i="5"/>
  <c r="S65" i="5"/>
  <c r="R52" i="5"/>
  <c r="S52" i="5"/>
  <c r="R29" i="5"/>
  <c r="S29" i="5"/>
  <c r="R12" i="5"/>
  <c r="S12" i="5"/>
  <c r="G411" i="4"/>
  <c r="H411" i="4"/>
  <c r="I411" i="4"/>
  <c r="J411" i="4"/>
  <c r="K411" i="4"/>
  <c r="L411" i="4"/>
  <c r="M411" i="4"/>
  <c r="O411" i="4"/>
  <c r="P411" i="4"/>
  <c r="Q411" i="4"/>
  <c r="R411" i="4"/>
  <c r="S411" i="4"/>
  <c r="U411" i="4"/>
  <c r="F411" i="4"/>
  <c r="E411" i="4"/>
  <c r="D411" i="4"/>
  <c r="V302" i="4"/>
  <c r="W302" i="4"/>
  <c r="Y302" i="4"/>
  <c r="V393" i="4"/>
  <c r="W393" i="4"/>
  <c r="Y393" i="4"/>
  <c r="V336" i="4"/>
  <c r="W336" i="4"/>
  <c r="Y336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D257" i="4"/>
  <c r="V255" i="4"/>
  <c r="W255" i="4"/>
  <c r="Y255" i="4"/>
  <c r="V240" i="4"/>
  <c r="W240" i="4"/>
  <c r="Y240" i="4"/>
  <c r="V222" i="4"/>
  <c r="W222" i="4"/>
  <c r="Y222" i="4"/>
  <c r="V181" i="4"/>
  <c r="W181" i="4"/>
  <c r="Y181" i="4"/>
  <c r="V163" i="4"/>
  <c r="W163" i="4"/>
  <c r="Y163" i="4"/>
  <c r="V146" i="4"/>
  <c r="W146" i="4"/>
  <c r="Y146" i="4"/>
  <c r="V128" i="4"/>
  <c r="W128" i="4"/>
  <c r="Y128" i="4"/>
  <c r="V96" i="4"/>
  <c r="W96" i="4"/>
  <c r="Y96" i="4"/>
  <c r="V30" i="4"/>
  <c r="V66" i="4"/>
  <c r="W66" i="4"/>
  <c r="Y66" i="4"/>
  <c r="V48" i="4"/>
  <c r="W48" i="4"/>
  <c r="Y48" i="4"/>
  <c r="W30" i="4"/>
  <c r="Y30" i="4"/>
  <c r="M173" i="4"/>
  <c r="Q39" i="7"/>
  <c r="Q40" i="7"/>
  <c r="Q41" i="7"/>
  <c r="Q42" i="7"/>
  <c r="Q43" i="7"/>
  <c r="Q44" i="7"/>
  <c r="Q45" i="7"/>
  <c r="Q46" i="7"/>
  <c r="Q47" i="7"/>
  <c r="Q37" i="7"/>
  <c r="Q36" i="7"/>
  <c r="Q38" i="7"/>
  <c r="V23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C32" i="7"/>
  <c r="U28" i="7"/>
  <c r="V20" i="7"/>
  <c r="V22" i="7"/>
  <c r="U20" i="7"/>
  <c r="U18" i="7"/>
  <c r="U19" i="7"/>
  <c r="W29" i="18" l="1"/>
  <c r="W22" i="17"/>
  <c r="R224" i="5"/>
  <c r="S224" i="5"/>
  <c r="X394" i="4"/>
  <c r="W412" i="4"/>
  <c r="X303" i="4"/>
  <c r="V412" i="4"/>
  <c r="X129" i="4"/>
  <c r="X319" i="4"/>
  <c r="V111" i="4"/>
  <c r="X111" i="4" s="1"/>
  <c r="X273" i="4"/>
  <c r="X223" i="4"/>
  <c r="X97" i="4"/>
  <c r="X49" i="4"/>
  <c r="X376" i="4"/>
  <c r="X337" i="4"/>
  <c r="X147" i="4"/>
  <c r="X14" i="4"/>
  <c r="S47" i="5"/>
  <c r="S76" i="5"/>
  <c r="S110" i="5"/>
  <c r="R110" i="5"/>
  <c r="R7" i="5"/>
  <c r="R126" i="5"/>
  <c r="S126" i="5"/>
  <c r="S23" i="5"/>
  <c r="R61" i="5"/>
  <c r="S61" i="5"/>
  <c r="R47" i="5"/>
  <c r="W24" i="4"/>
  <c r="Y24" i="4"/>
  <c r="V89" i="4"/>
  <c r="Y41" i="4"/>
  <c r="V121" i="4"/>
  <c r="Y121" i="4"/>
  <c r="Y190" i="4"/>
  <c r="W41" i="4"/>
  <c r="W121" i="4"/>
  <c r="V41" i="4"/>
  <c r="V190" i="4"/>
  <c r="W190" i="4"/>
  <c r="V313" i="4"/>
  <c r="V24" i="4"/>
  <c r="Y59" i="4"/>
  <c r="Y157" i="4"/>
  <c r="Y250" i="4"/>
  <c r="Y329" i="4"/>
  <c r="Y281" i="4"/>
  <c r="Y266" i="4"/>
  <c r="V202" i="4"/>
  <c r="W295" i="4"/>
  <c r="W139" i="4"/>
  <c r="W386" i="4"/>
  <c r="Y139" i="4"/>
  <c r="Y313" i="4"/>
  <c r="Y386" i="4"/>
  <c r="Y346" i="4"/>
  <c r="Y174" i="4"/>
  <c r="V372" i="4"/>
  <c r="Y372" i="4"/>
  <c r="V139" i="4"/>
  <c r="V386" i="4"/>
  <c r="W202" i="4"/>
  <c r="W313" i="4"/>
  <c r="V59" i="4"/>
  <c r="V157" i="4"/>
  <c r="V250" i="4"/>
  <c r="V329" i="4"/>
  <c r="Y89" i="4"/>
  <c r="V295" i="4"/>
  <c r="W372" i="4"/>
  <c r="W59" i="4"/>
  <c r="W157" i="4"/>
  <c r="W250" i="4"/>
  <c r="W329" i="4"/>
  <c r="P404" i="4"/>
  <c r="D404" i="4"/>
  <c r="D203" i="4"/>
  <c r="D209" i="4" s="1"/>
  <c r="O404" i="4"/>
  <c r="D216" i="5"/>
  <c r="H216" i="5"/>
  <c r="Q216" i="5"/>
  <c r="P216" i="5"/>
  <c r="O216" i="5"/>
  <c r="N216" i="5"/>
  <c r="M216" i="5"/>
  <c r="I216" i="5"/>
  <c r="F216" i="5"/>
  <c r="E216" i="5"/>
  <c r="J216" i="5"/>
  <c r="L216" i="5"/>
  <c r="G216" i="5"/>
  <c r="H404" i="4"/>
  <c r="Q404" i="4"/>
  <c r="L404" i="4"/>
  <c r="K216" i="5"/>
  <c r="S404" i="4"/>
  <c r="T404" i="4"/>
  <c r="R404" i="4"/>
  <c r="F404" i="4"/>
  <c r="E404" i="4"/>
  <c r="M404" i="4"/>
  <c r="G404" i="4"/>
  <c r="K404" i="4"/>
  <c r="J404" i="4"/>
  <c r="N404" i="4"/>
  <c r="U404" i="4"/>
  <c r="I404" i="4"/>
  <c r="S38" i="5"/>
  <c r="S40" i="5" s="1"/>
  <c r="I40" i="5"/>
  <c r="H40" i="5"/>
  <c r="S195" i="5"/>
  <c r="R223" i="5"/>
  <c r="Y411" i="4"/>
  <c r="X302" i="4"/>
  <c r="W28" i="8"/>
  <c r="W43" i="8"/>
  <c r="W45" i="8"/>
  <c r="X372" i="4" s="1"/>
  <c r="W41" i="8"/>
  <c r="W46" i="8"/>
  <c r="W24" i="8"/>
  <c r="W29" i="8"/>
  <c r="X190" i="4" s="1"/>
  <c r="W35" i="8"/>
  <c r="W40" i="8"/>
  <c r="X295" i="4" s="1"/>
  <c r="W39" i="8"/>
  <c r="W37" i="8"/>
  <c r="W42" i="8"/>
  <c r="X329" i="4" s="1"/>
  <c r="W23" i="8"/>
  <c r="W27" i="8"/>
  <c r="X41" i="4" s="1"/>
  <c r="W32" i="8"/>
  <c r="W38" i="8"/>
  <c r="X358" i="4"/>
  <c r="W31" i="8"/>
  <c r="Q66" i="8"/>
  <c r="R66" i="8"/>
  <c r="X47" i="8"/>
  <c r="W30" i="8"/>
  <c r="V47" i="8"/>
  <c r="W26" i="8"/>
  <c r="U47" i="8"/>
  <c r="S223" i="5"/>
  <c r="S67" i="5"/>
  <c r="W411" i="4"/>
  <c r="V411" i="4"/>
  <c r="X255" i="4"/>
  <c r="X393" i="4"/>
  <c r="X66" i="4"/>
  <c r="X240" i="4"/>
  <c r="X336" i="4"/>
  <c r="X30" i="4"/>
  <c r="V257" i="4"/>
  <c r="G259" i="4"/>
  <c r="W257" i="4"/>
  <c r="Y257" i="4"/>
  <c r="X222" i="4"/>
  <c r="X181" i="4"/>
  <c r="X163" i="4"/>
  <c r="X146" i="4"/>
  <c r="X128" i="4"/>
  <c r="X96" i="4"/>
  <c r="X48" i="4"/>
  <c r="J4" i="7"/>
  <c r="J5" i="7"/>
  <c r="J7" i="7"/>
  <c r="J8" i="7"/>
  <c r="J9" i="7"/>
  <c r="J3" i="7"/>
  <c r="D5" i="7"/>
  <c r="D4" i="7"/>
  <c r="D3" i="7"/>
  <c r="D9" i="7"/>
  <c r="D8" i="7"/>
  <c r="D7" i="7"/>
  <c r="D60" i="5"/>
  <c r="D62" i="5" s="1"/>
  <c r="D69" i="5" s="1"/>
  <c r="E60" i="5"/>
  <c r="E62" i="5" s="1"/>
  <c r="E69" i="5" s="1"/>
  <c r="F60" i="5"/>
  <c r="F62" i="5" s="1"/>
  <c r="F69" i="5" s="1"/>
  <c r="G60" i="5"/>
  <c r="G62" i="5" s="1"/>
  <c r="G69" i="5" s="1"/>
  <c r="H60" i="5"/>
  <c r="H62" i="5" s="1"/>
  <c r="I60" i="5"/>
  <c r="I62" i="5" s="1"/>
  <c r="J60" i="5"/>
  <c r="J62" i="5" s="1"/>
  <c r="J69" i="5" s="1"/>
  <c r="K60" i="5"/>
  <c r="K62" i="5" s="1"/>
  <c r="K69" i="5" s="1"/>
  <c r="L60" i="5"/>
  <c r="L62" i="5" s="1"/>
  <c r="L69" i="5" s="1"/>
  <c r="M60" i="5"/>
  <c r="M62" i="5" s="1"/>
  <c r="M69" i="5" s="1"/>
  <c r="N60" i="5"/>
  <c r="N62" i="5" s="1"/>
  <c r="N69" i="5" s="1"/>
  <c r="O60" i="5"/>
  <c r="O62" i="5" s="1"/>
  <c r="O69" i="5" s="1"/>
  <c r="P60" i="5"/>
  <c r="P62" i="5" s="1"/>
  <c r="P69" i="5" s="1"/>
  <c r="Q60" i="5"/>
  <c r="Q62" i="5" s="1"/>
  <c r="Q69" i="5" s="1"/>
  <c r="R39" i="7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R36" i="7"/>
  <c r="S6" i="5" s="1"/>
  <c r="R174" i="5"/>
  <c r="U21" i="7"/>
  <c r="X20" i="7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R44" i="7"/>
  <c r="S143" i="5" s="1"/>
  <c r="E213" i="5"/>
  <c r="E220" i="5"/>
  <c r="K410" i="4"/>
  <c r="Q409" i="4"/>
  <c r="P409" i="4"/>
  <c r="O409" i="4"/>
  <c r="H409" i="4"/>
  <c r="G409" i="4"/>
  <c r="F409" i="4"/>
  <c r="E409" i="4"/>
  <c r="P408" i="4"/>
  <c r="I408" i="4"/>
  <c r="H408" i="4"/>
  <c r="G408" i="4"/>
  <c r="F408" i="4"/>
  <c r="E408" i="4"/>
  <c r="R158" i="5"/>
  <c r="E222" i="5"/>
  <c r="F222" i="5"/>
  <c r="H222" i="5"/>
  <c r="I222" i="5"/>
  <c r="J222" i="5"/>
  <c r="K222" i="5"/>
  <c r="L222" i="5"/>
  <c r="M222" i="5"/>
  <c r="N222" i="5"/>
  <c r="O222" i="5"/>
  <c r="P222" i="5"/>
  <c r="Q222" i="5"/>
  <c r="D222" i="5"/>
  <c r="R179" i="5"/>
  <c r="R164" i="5"/>
  <c r="R163" i="5"/>
  <c r="R131" i="5"/>
  <c r="R132" i="5"/>
  <c r="R130" i="5"/>
  <c r="R114" i="5"/>
  <c r="R98" i="5"/>
  <c r="R99" i="5"/>
  <c r="R97" i="5"/>
  <c r="R81" i="5"/>
  <c r="R80" i="5"/>
  <c r="R11" i="5"/>
  <c r="R51" i="5"/>
  <c r="R28" i="5"/>
  <c r="R27" i="5"/>
  <c r="R180" i="5"/>
  <c r="S180" i="5"/>
  <c r="G182" i="5"/>
  <c r="S132" i="5"/>
  <c r="S99" i="5"/>
  <c r="S81" i="5"/>
  <c r="S28" i="5"/>
  <c r="S11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D14" i="5"/>
  <c r="F410" i="4"/>
  <c r="G410" i="4"/>
  <c r="H410" i="4"/>
  <c r="I410" i="4"/>
  <c r="J410" i="4"/>
  <c r="L410" i="4"/>
  <c r="M410" i="4"/>
  <c r="O410" i="4"/>
  <c r="P410" i="4"/>
  <c r="Q410" i="4"/>
  <c r="R410" i="4"/>
  <c r="S410" i="4"/>
  <c r="E410" i="4"/>
  <c r="V127" i="4"/>
  <c r="W127" i="4"/>
  <c r="Y127" i="4"/>
  <c r="V95" i="4"/>
  <c r="W95" i="4"/>
  <c r="Y95" i="4"/>
  <c r="V180" i="4"/>
  <c r="W180" i="4"/>
  <c r="Y180" i="4"/>
  <c r="V318" i="4"/>
  <c r="W318" i="4"/>
  <c r="Y318" i="4"/>
  <c r="V254" i="4"/>
  <c r="W254" i="4"/>
  <c r="Y254" i="4"/>
  <c r="V221" i="4"/>
  <c r="W221" i="4"/>
  <c r="Y221" i="4"/>
  <c r="V65" i="4"/>
  <c r="W65" i="4"/>
  <c r="Y65" i="4"/>
  <c r="V272" i="4"/>
  <c r="W272" i="4"/>
  <c r="Y272" i="4"/>
  <c r="V162" i="4"/>
  <c r="W162" i="4"/>
  <c r="Y162" i="4"/>
  <c r="V47" i="4"/>
  <c r="W47" i="4"/>
  <c r="Y47" i="4"/>
  <c r="V13" i="4"/>
  <c r="W13" i="4"/>
  <c r="Y13" i="4"/>
  <c r="V145" i="4"/>
  <c r="W145" i="4"/>
  <c r="Y145" i="4"/>
  <c r="V335" i="4"/>
  <c r="W335" i="4"/>
  <c r="Y335" i="4"/>
  <c r="V392" i="4"/>
  <c r="W392" i="4"/>
  <c r="Y392" i="4"/>
  <c r="V301" i="4"/>
  <c r="W301" i="4"/>
  <c r="Y301" i="4"/>
  <c r="V239" i="4"/>
  <c r="W239" i="4"/>
  <c r="Y239" i="4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R37" i="7"/>
  <c r="S22" i="5" s="1"/>
  <c r="R46" i="5"/>
  <c r="R38" i="7"/>
  <c r="S46" i="5" s="1"/>
  <c r="R75" i="5"/>
  <c r="R40" i="7"/>
  <c r="S75" i="5" s="1"/>
  <c r="R92" i="5"/>
  <c r="R41" i="7"/>
  <c r="S92" i="5" s="1"/>
  <c r="R109" i="5"/>
  <c r="R42" i="7"/>
  <c r="S109" i="5" s="1"/>
  <c r="R125" i="5"/>
  <c r="R43" i="7"/>
  <c r="S125" i="5" s="1"/>
  <c r="R45" i="7"/>
  <c r="S158" i="5" s="1"/>
  <c r="R46" i="7"/>
  <c r="S174" i="5" s="1"/>
  <c r="R201" i="5"/>
  <c r="R47" i="7"/>
  <c r="S201" i="5" s="1"/>
  <c r="D385" i="4"/>
  <c r="I385" i="4"/>
  <c r="P385" i="4"/>
  <c r="U385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D357" i="4"/>
  <c r="D359" i="4" s="1"/>
  <c r="D365" i="4" s="1"/>
  <c r="E357" i="4"/>
  <c r="E359" i="4" s="1"/>
  <c r="E365" i="4" s="1"/>
  <c r="F357" i="4"/>
  <c r="F359" i="4" s="1"/>
  <c r="F365" i="4" s="1"/>
  <c r="G357" i="4"/>
  <c r="G359" i="4" s="1"/>
  <c r="G365" i="4" s="1"/>
  <c r="H357" i="4"/>
  <c r="H359" i="4" s="1"/>
  <c r="I357" i="4"/>
  <c r="I359" i="4" s="1"/>
  <c r="J357" i="4"/>
  <c r="J359" i="4" s="1"/>
  <c r="J365" i="4" s="1"/>
  <c r="K357" i="4"/>
  <c r="K359" i="4" s="1"/>
  <c r="K365" i="4" s="1"/>
  <c r="L357" i="4"/>
  <c r="L359" i="4" s="1"/>
  <c r="L365" i="4" s="1"/>
  <c r="M357" i="4"/>
  <c r="M359" i="4" s="1"/>
  <c r="M365" i="4" s="1"/>
  <c r="N357" i="4"/>
  <c r="N359" i="4" s="1"/>
  <c r="N365" i="4" s="1"/>
  <c r="O357" i="4"/>
  <c r="O359" i="4" s="1"/>
  <c r="O365" i="4" s="1"/>
  <c r="P357" i="4"/>
  <c r="P359" i="4" s="1"/>
  <c r="P365" i="4" s="1"/>
  <c r="Q357" i="4"/>
  <c r="Q359" i="4" s="1"/>
  <c r="Q365" i="4" s="1"/>
  <c r="R357" i="4"/>
  <c r="R359" i="4" s="1"/>
  <c r="R365" i="4" s="1"/>
  <c r="S357" i="4"/>
  <c r="S359" i="4" s="1"/>
  <c r="S365" i="4" s="1"/>
  <c r="T357" i="4"/>
  <c r="T359" i="4" s="1"/>
  <c r="T365" i="4" s="1"/>
  <c r="U357" i="4"/>
  <c r="U359" i="4" s="1"/>
  <c r="U365" i="4" s="1"/>
  <c r="D369" i="4"/>
  <c r="D370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D249" i="4"/>
  <c r="E249" i="4"/>
  <c r="F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E215" i="4"/>
  <c r="H215" i="4"/>
  <c r="I215" i="4"/>
  <c r="J215" i="4"/>
  <c r="K215" i="4"/>
  <c r="O215" i="4"/>
  <c r="P215" i="4"/>
  <c r="Q215" i="4"/>
  <c r="R215" i="4"/>
  <c r="T215" i="4"/>
  <c r="U215" i="4"/>
  <c r="D173" i="4"/>
  <c r="E173" i="4"/>
  <c r="F173" i="4"/>
  <c r="G173" i="4"/>
  <c r="H173" i="4"/>
  <c r="I173" i="4"/>
  <c r="J173" i="4"/>
  <c r="K173" i="4"/>
  <c r="L173" i="4"/>
  <c r="N173" i="4"/>
  <c r="O173" i="4"/>
  <c r="P173" i="4"/>
  <c r="Q173" i="4"/>
  <c r="R173" i="4"/>
  <c r="S173" i="4"/>
  <c r="T173" i="4"/>
  <c r="U173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D88" i="4"/>
  <c r="E88" i="4"/>
  <c r="F88" i="4"/>
  <c r="G88" i="4"/>
  <c r="H88" i="4"/>
  <c r="I88" i="4"/>
  <c r="J88" i="4"/>
  <c r="K88" i="4"/>
  <c r="L88" i="4"/>
  <c r="M88" i="4"/>
  <c r="O88" i="4"/>
  <c r="P88" i="4"/>
  <c r="Q88" i="4"/>
  <c r="R88" i="4"/>
  <c r="S88" i="4"/>
  <c r="T88" i="4"/>
  <c r="U8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D50" i="4"/>
  <c r="D155" i="4"/>
  <c r="D6" i="4"/>
  <c r="E6" i="4"/>
  <c r="F6" i="4"/>
  <c r="G6" i="4"/>
  <c r="Q6" i="4"/>
  <c r="R6" i="4"/>
  <c r="S6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E385" i="4"/>
  <c r="F215" i="4"/>
  <c r="G215" i="4"/>
  <c r="H6" i="4"/>
  <c r="I6" i="4"/>
  <c r="J6" i="4"/>
  <c r="K6" i="4"/>
  <c r="L215" i="4"/>
  <c r="M215" i="4"/>
  <c r="N215" i="4"/>
  <c r="O6" i="4"/>
  <c r="P6" i="4"/>
  <c r="Q385" i="4"/>
  <c r="R385" i="4"/>
  <c r="S215" i="4"/>
  <c r="T6" i="4"/>
  <c r="U6" i="4"/>
  <c r="D215" i="4"/>
  <c r="E369" i="4"/>
  <c r="F369" i="4"/>
  <c r="G369" i="4"/>
  <c r="H369" i="4"/>
  <c r="I369" i="4"/>
  <c r="J369" i="4"/>
  <c r="K369" i="4"/>
  <c r="L369" i="4"/>
  <c r="M369" i="4"/>
  <c r="M401" i="4" s="1"/>
  <c r="N369" i="4"/>
  <c r="O369" i="4"/>
  <c r="P369" i="4"/>
  <c r="Q369" i="4"/>
  <c r="R369" i="4"/>
  <c r="S369" i="4"/>
  <c r="T369" i="4"/>
  <c r="U369" i="4"/>
  <c r="U31" i="7"/>
  <c r="V31" i="7"/>
  <c r="X31" i="7"/>
  <c r="E221" i="5"/>
  <c r="F221" i="5"/>
  <c r="H221" i="5"/>
  <c r="I221" i="5"/>
  <c r="J221" i="5"/>
  <c r="K221" i="5"/>
  <c r="L221" i="5"/>
  <c r="M221" i="5"/>
  <c r="N221" i="5"/>
  <c r="O221" i="5"/>
  <c r="P221" i="5"/>
  <c r="Q221" i="5"/>
  <c r="D221" i="5"/>
  <c r="J408" i="4"/>
  <c r="K408" i="4"/>
  <c r="L408" i="4"/>
  <c r="M408" i="4"/>
  <c r="N408" i="4"/>
  <c r="N413" i="4" s="1"/>
  <c r="O408" i="4"/>
  <c r="Q408" i="4"/>
  <c r="R408" i="4"/>
  <c r="S408" i="4"/>
  <c r="T408" i="4"/>
  <c r="U408" i="4"/>
  <c r="D408" i="4"/>
  <c r="D15" i="4"/>
  <c r="D39" i="4"/>
  <c r="U29" i="7"/>
  <c r="V357" i="4" s="1"/>
  <c r="V29" i="7"/>
  <c r="X2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X18" i="7"/>
  <c r="V18" i="7"/>
  <c r="X17" i="7"/>
  <c r="V17" i="7"/>
  <c r="W88" i="4" s="1"/>
  <c r="U17" i="7"/>
  <c r="V138" i="4" s="1"/>
  <c r="X21" i="7"/>
  <c r="V21" i="7"/>
  <c r="W173" i="4" s="1"/>
  <c r="X27" i="7"/>
  <c r="V27" i="7"/>
  <c r="U27" i="7"/>
  <c r="X14" i="7"/>
  <c r="V14" i="7"/>
  <c r="U14" i="7"/>
  <c r="X24" i="7"/>
  <c r="V24" i="7"/>
  <c r="U24" i="7"/>
  <c r="V249" i="4" s="1"/>
  <c r="X30" i="7"/>
  <c r="V30" i="7"/>
  <c r="U30" i="7"/>
  <c r="V371" i="4" s="1"/>
  <c r="X22" i="7"/>
  <c r="U22" i="7"/>
  <c r="X16" i="7"/>
  <c r="Y58" i="4" s="1"/>
  <c r="V16" i="7"/>
  <c r="U16" i="7"/>
  <c r="X25" i="7"/>
  <c r="V25" i="7"/>
  <c r="W265" i="4" s="1"/>
  <c r="U25" i="7"/>
  <c r="X15" i="7"/>
  <c r="V15" i="7"/>
  <c r="U15" i="7"/>
  <c r="V120" i="4" s="1"/>
  <c r="X13" i="7"/>
  <c r="V13" i="7"/>
  <c r="U13" i="7"/>
  <c r="X19" i="7"/>
  <c r="V19" i="7"/>
  <c r="X28" i="7"/>
  <c r="V28" i="7"/>
  <c r="W328" i="4" s="1"/>
  <c r="V328" i="4"/>
  <c r="X26" i="7"/>
  <c r="Y294" i="4" s="1"/>
  <c r="V26" i="7"/>
  <c r="U26" i="7"/>
  <c r="X23" i="7"/>
  <c r="U23" i="7"/>
  <c r="D5" i="6"/>
  <c r="J8" i="6"/>
  <c r="D8" i="6"/>
  <c r="J5" i="6"/>
  <c r="J9" i="6"/>
  <c r="J7" i="6"/>
  <c r="D9" i="6"/>
  <c r="D7" i="6"/>
  <c r="J4" i="6"/>
  <c r="J3" i="6"/>
  <c r="D4" i="6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Q42" i="6"/>
  <c r="R42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U17" i="6"/>
  <c r="V17" i="6"/>
  <c r="X17" i="6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D248" i="4"/>
  <c r="E248" i="4"/>
  <c r="F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U29" i="6"/>
  <c r="V248" i="4" s="1"/>
  <c r="V29" i="6"/>
  <c r="X29" i="6"/>
  <c r="U32" i="6"/>
  <c r="V32" i="6"/>
  <c r="W311" i="4" s="1"/>
  <c r="X32" i="6"/>
  <c r="S164" i="5"/>
  <c r="S98" i="5"/>
  <c r="G54" i="5"/>
  <c r="H54" i="5"/>
  <c r="I54" i="5"/>
  <c r="J54" i="5"/>
  <c r="K54" i="5"/>
  <c r="L54" i="5"/>
  <c r="M54" i="5"/>
  <c r="N54" i="5"/>
  <c r="O54" i="5"/>
  <c r="P54" i="5"/>
  <c r="Q54" i="5"/>
  <c r="E54" i="5"/>
  <c r="F54" i="5"/>
  <c r="D54" i="5"/>
  <c r="S51" i="5"/>
  <c r="I409" i="4"/>
  <c r="J409" i="4"/>
  <c r="K409" i="4"/>
  <c r="L409" i="4"/>
  <c r="M409" i="4"/>
  <c r="R409" i="4"/>
  <c r="S409" i="4"/>
  <c r="T409" i="4"/>
  <c r="U409" i="4"/>
  <c r="D409" i="4"/>
  <c r="V12" i="4"/>
  <c r="W12" i="4"/>
  <c r="Y12" i="4"/>
  <c r="V271" i="4"/>
  <c r="W271" i="4"/>
  <c r="Y271" i="4"/>
  <c r="V300" i="4"/>
  <c r="W300" i="4"/>
  <c r="Y300" i="4"/>
  <c r="S131" i="5"/>
  <c r="V64" i="4"/>
  <c r="W64" i="4"/>
  <c r="Y64" i="4"/>
  <c r="V144" i="4"/>
  <c r="W144" i="4"/>
  <c r="Y144" i="4"/>
  <c r="V94" i="4"/>
  <c r="W94" i="4"/>
  <c r="Y94" i="4"/>
  <c r="V179" i="4"/>
  <c r="W179" i="4"/>
  <c r="Y179" i="4"/>
  <c r="V391" i="4"/>
  <c r="W391" i="4"/>
  <c r="Y391" i="4"/>
  <c r="V126" i="4"/>
  <c r="W126" i="4"/>
  <c r="Y126" i="4"/>
  <c r="V334" i="4"/>
  <c r="W334" i="4"/>
  <c r="Y334" i="4"/>
  <c r="V29" i="4"/>
  <c r="W29" i="4"/>
  <c r="Y29" i="4"/>
  <c r="V46" i="4"/>
  <c r="W46" i="4"/>
  <c r="Y46" i="4"/>
  <c r="V238" i="4"/>
  <c r="W238" i="4"/>
  <c r="Y238" i="4"/>
  <c r="D242" i="4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107" i="5"/>
  <c r="E108" i="5"/>
  <c r="I108" i="5"/>
  <c r="L108" i="5"/>
  <c r="M108" i="5"/>
  <c r="Q108" i="5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D280" i="4"/>
  <c r="D282" i="4" s="1"/>
  <c r="E280" i="4"/>
  <c r="E282" i="4" s="1"/>
  <c r="F280" i="4"/>
  <c r="F282" i="4" s="1"/>
  <c r="G280" i="4"/>
  <c r="G282" i="4" s="1"/>
  <c r="H280" i="4"/>
  <c r="I280" i="4"/>
  <c r="I282" i="4" s="1"/>
  <c r="J280" i="4"/>
  <c r="J282" i="4" s="1"/>
  <c r="K280" i="4"/>
  <c r="K282" i="4" s="1"/>
  <c r="L280" i="4"/>
  <c r="L282" i="4" s="1"/>
  <c r="M280" i="4"/>
  <c r="M282" i="4" s="1"/>
  <c r="N280" i="4"/>
  <c r="O280" i="4"/>
  <c r="O282" i="4" s="1"/>
  <c r="P280" i="4"/>
  <c r="P282" i="4" s="1"/>
  <c r="Q280" i="4"/>
  <c r="Q282" i="4" s="1"/>
  <c r="R280" i="4"/>
  <c r="R282" i="4" s="1"/>
  <c r="S280" i="4"/>
  <c r="S282" i="4" s="1"/>
  <c r="T280" i="4"/>
  <c r="T282" i="4" s="1"/>
  <c r="U280" i="4"/>
  <c r="U282" i="4" s="1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D74" i="4"/>
  <c r="D76" i="4" s="1"/>
  <c r="D82" i="4" s="1"/>
  <c r="E74" i="4"/>
  <c r="E76" i="4" s="1"/>
  <c r="E82" i="4" s="1"/>
  <c r="F74" i="4"/>
  <c r="F76" i="4" s="1"/>
  <c r="F82" i="4" s="1"/>
  <c r="G74" i="4"/>
  <c r="G76" i="4" s="1"/>
  <c r="G82" i="4" s="1"/>
  <c r="H74" i="4"/>
  <c r="H76" i="4" s="1"/>
  <c r="I74" i="4"/>
  <c r="I76" i="4" s="1"/>
  <c r="I82" i="4" s="1"/>
  <c r="J74" i="4"/>
  <c r="J76" i="4" s="1"/>
  <c r="J82" i="4" s="1"/>
  <c r="K74" i="4"/>
  <c r="L74" i="4"/>
  <c r="L76" i="4" s="1"/>
  <c r="L82" i="4" s="1"/>
  <c r="M74" i="4"/>
  <c r="M76" i="4" s="1"/>
  <c r="M82" i="4" s="1"/>
  <c r="N74" i="4"/>
  <c r="N76" i="4" s="1"/>
  <c r="N82" i="4" s="1"/>
  <c r="O74" i="4"/>
  <c r="O76" i="4" s="1"/>
  <c r="O82" i="4" s="1"/>
  <c r="P74" i="4"/>
  <c r="P76" i="4" s="1"/>
  <c r="P82" i="4" s="1"/>
  <c r="Q74" i="4"/>
  <c r="Q76" i="4" s="1"/>
  <c r="Q82" i="4" s="1"/>
  <c r="R74" i="4"/>
  <c r="R76" i="4" s="1"/>
  <c r="R82" i="4" s="1"/>
  <c r="S74" i="4"/>
  <c r="S76" i="4" s="1"/>
  <c r="S82" i="4" s="1"/>
  <c r="T74" i="4"/>
  <c r="T76" i="4" s="1"/>
  <c r="T82" i="4" s="1"/>
  <c r="U74" i="4"/>
  <c r="U76" i="4" s="1"/>
  <c r="U82" i="4" s="1"/>
  <c r="Q47" i="6"/>
  <c r="R47" i="6"/>
  <c r="Q40" i="6"/>
  <c r="R40" i="6"/>
  <c r="U30" i="6"/>
  <c r="V30" i="6"/>
  <c r="X30" i="6"/>
  <c r="U18" i="6"/>
  <c r="V18" i="6"/>
  <c r="X18" i="6"/>
  <c r="U35" i="6"/>
  <c r="V35" i="6"/>
  <c r="X35" i="6"/>
  <c r="U22" i="6"/>
  <c r="V22" i="6"/>
  <c r="X22" i="6"/>
  <c r="U15" i="6"/>
  <c r="V15" i="6"/>
  <c r="X15" i="6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D274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D320" i="4"/>
  <c r="F220" i="5"/>
  <c r="H220" i="5"/>
  <c r="I220" i="5"/>
  <c r="J220" i="5"/>
  <c r="K220" i="5"/>
  <c r="L220" i="5"/>
  <c r="M220" i="5"/>
  <c r="N220" i="5"/>
  <c r="O220" i="5"/>
  <c r="P220" i="5"/>
  <c r="Q220" i="5"/>
  <c r="D220" i="5"/>
  <c r="G101" i="5"/>
  <c r="E101" i="5"/>
  <c r="F101" i="5"/>
  <c r="H101" i="5"/>
  <c r="I101" i="5"/>
  <c r="J101" i="5"/>
  <c r="K101" i="5"/>
  <c r="L101" i="5"/>
  <c r="M101" i="5"/>
  <c r="N101" i="5"/>
  <c r="O101" i="5"/>
  <c r="P101" i="5"/>
  <c r="Q101" i="5"/>
  <c r="D101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D84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D135" i="5"/>
  <c r="E182" i="5"/>
  <c r="F182" i="5"/>
  <c r="H182" i="5"/>
  <c r="I182" i="5"/>
  <c r="J182" i="5"/>
  <c r="K182" i="5"/>
  <c r="L182" i="5"/>
  <c r="M182" i="5"/>
  <c r="N182" i="5"/>
  <c r="O182" i="5"/>
  <c r="P182" i="5"/>
  <c r="Q182" i="5"/>
  <c r="D182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D117" i="5"/>
  <c r="S114" i="5"/>
  <c r="S179" i="5"/>
  <c r="S130" i="5"/>
  <c r="S80" i="5"/>
  <c r="S97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D31" i="5"/>
  <c r="S27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D166" i="5"/>
  <c r="S163" i="5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D304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D32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D130" i="4"/>
  <c r="V125" i="4"/>
  <c r="W125" i="4"/>
  <c r="Y125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D98" i="4"/>
  <c r="V93" i="4"/>
  <c r="W93" i="4"/>
  <c r="Y9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D183" i="4"/>
  <c r="V178" i="4"/>
  <c r="W178" i="4"/>
  <c r="Y178" i="4"/>
  <c r="V317" i="4"/>
  <c r="W317" i="4"/>
  <c r="Y317" i="4"/>
  <c r="V28" i="4"/>
  <c r="W28" i="4"/>
  <c r="Y28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D224" i="4"/>
  <c r="V220" i="4"/>
  <c r="W220" i="4"/>
  <c r="Y220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D68" i="4"/>
  <c r="V63" i="4"/>
  <c r="W63" i="4"/>
  <c r="Y63" i="4"/>
  <c r="V270" i="4"/>
  <c r="W270" i="4"/>
  <c r="Y270" i="4"/>
  <c r="V161" i="4"/>
  <c r="W161" i="4"/>
  <c r="Y161" i="4"/>
  <c r="V45" i="4"/>
  <c r="W45" i="4"/>
  <c r="Y4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1" i="4"/>
  <c r="W11" i="4"/>
  <c r="Y11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D148" i="4"/>
  <c r="V143" i="4"/>
  <c r="W143" i="4"/>
  <c r="Y143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D338" i="4"/>
  <c r="V333" i="4"/>
  <c r="W333" i="4"/>
  <c r="Y333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D395" i="4"/>
  <c r="V390" i="4"/>
  <c r="W390" i="4"/>
  <c r="Y390" i="4"/>
  <c r="V299" i="4"/>
  <c r="W299" i="4"/>
  <c r="Y299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37" i="4"/>
  <c r="W237" i="4"/>
  <c r="Y237" i="4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M31" i="3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E201" i="4"/>
  <c r="E203" i="4" s="1"/>
  <c r="E209" i="4" s="1"/>
  <c r="F201" i="4"/>
  <c r="F203" i="4" s="1"/>
  <c r="F209" i="4" s="1"/>
  <c r="G201" i="4"/>
  <c r="G203" i="4" s="1"/>
  <c r="G209" i="4" s="1"/>
  <c r="H201" i="4"/>
  <c r="H203" i="4" s="1"/>
  <c r="H209" i="4" s="1"/>
  <c r="I201" i="4"/>
  <c r="I203" i="4" s="1"/>
  <c r="I209" i="4" s="1"/>
  <c r="J201" i="4"/>
  <c r="J203" i="4" s="1"/>
  <c r="J209" i="4" s="1"/>
  <c r="K201" i="4"/>
  <c r="K203" i="4" s="1"/>
  <c r="K209" i="4" s="1"/>
  <c r="L201" i="4"/>
  <c r="L203" i="4" s="1"/>
  <c r="L209" i="4" s="1"/>
  <c r="M201" i="4"/>
  <c r="M203" i="4" s="1"/>
  <c r="M209" i="4" s="1"/>
  <c r="N201" i="4"/>
  <c r="N203" i="4" s="1"/>
  <c r="N209" i="4" s="1"/>
  <c r="O201" i="4"/>
  <c r="O203" i="4" s="1"/>
  <c r="O209" i="4" s="1"/>
  <c r="P201" i="4"/>
  <c r="P203" i="4" s="1"/>
  <c r="P209" i="4" s="1"/>
  <c r="Q201" i="4"/>
  <c r="Q203" i="4" s="1"/>
  <c r="Q209" i="4" s="1"/>
  <c r="R201" i="4"/>
  <c r="R203" i="4" s="1"/>
  <c r="R209" i="4" s="1"/>
  <c r="S201" i="4"/>
  <c r="S203" i="4" s="1"/>
  <c r="S209" i="4" s="1"/>
  <c r="T201" i="4"/>
  <c r="T203" i="4" s="1"/>
  <c r="T209" i="4" s="1"/>
  <c r="U201" i="4"/>
  <c r="U203" i="4" s="1"/>
  <c r="U209" i="4" s="1"/>
  <c r="D189" i="4"/>
  <c r="D191" i="4" s="1"/>
  <c r="D197" i="4" s="1"/>
  <c r="E189" i="4"/>
  <c r="E191" i="4" s="1"/>
  <c r="E197" i="4" s="1"/>
  <c r="F189" i="4"/>
  <c r="F191" i="4" s="1"/>
  <c r="F197" i="4" s="1"/>
  <c r="G189" i="4"/>
  <c r="G191" i="4" s="1"/>
  <c r="G197" i="4" s="1"/>
  <c r="H189" i="4"/>
  <c r="I189" i="4"/>
  <c r="I191" i="4" s="1"/>
  <c r="J189" i="4"/>
  <c r="J191" i="4" s="1"/>
  <c r="J197" i="4" s="1"/>
  <c r="K189" i="4"/>
  <c r="K191" i="4" s="1"/>
  <c r="K197" i="4" s="1"/>
  <c r="L189" i="4"/>
  <c r="L191" i="4" s="1"/>
  <c r="L197" i="4" s="1"/>
  <c r="M189" i="4"/>
  <c r="M191" i="4" s="1"/>
  <c r="M197" i="4" s="1"/>
  <c r="N189" i="4"/>
  <c r="N191" i="4" s="1"/>
  <c r="N197" i="4" s="1"/>
  <c r="O189" i="4"/>
  <c r="O191" i="4" s="1"/>
  <c r="O197" i="4" s="1"/>
  <c r="P189" i="4"/>
  <c r="P191" i="4" s="1"/>
  <c r="P197" i="4" s="1"/>
  <c r="Q189" i="4"/>
  <c r="Q191" i="4" s="1"/>
  <c r="Q197" i="4" s="1"/>
  <c r="R189" i="4"/>
  <c r="R191" i="4" s="1"/>
  <c r="R197" i="4" s="1"/>
  <c r="S189" i="4"/>
  <c r="S191" i="4" s="1"/>
  <c r="S197" i="4" s="1"/>
  <c r="T189" i="4"/>
  <c r="T191" i="4" s="1"/>
  <c r="T197" i="4" s="1"/>
  <c r="U189" i="4"/>
  <c r="U191" i="4" s="1"/>
  <c r="U197" i="4" s="1"/>
  <c r="U20" i="6"/>
  <c r="V20" i="6"/>
  <c r="X20" i="6"/>
  <c r="U19" i="6"/>
  <c r="V19" i="6"/>
  <c r="X19" i="6"/>
  <c r="P51" i="6"/>
  <c r="O51" i="6"/>
  <c r="P108" i="5" s="1"/>
  <c r="N51" i="6"/>
  <c r="O108" i="5" s="1"/>
  <c r="M51" i="6"/>
  <c r="N108" i="5" s="1"/>
  <c r="L51" i="6"/>
  <c r="K51" i="6"/>
  <c r="J51" i="6"/>
  <c r="K108" i="5" s="1"/>
  <c r="I51" i="6"/>
  <c r="J108" i="5" s="1"/>
  <c r="H51" i="6"/>
  <c r="G51" i="6"/>
  <c r="H108" i="5" s="1"/>
  <c r="F51" i="6"/>
  <c r="G108" i="5" s="1"/>
  <c r="E51" i="6"/>
  <c r="F108" i="5" s="1"/>
  <c r="D51" i="6"/>
  <c r="C51" i="6"/>
  <c r="D108" i="5" s="1"/>
  <c r="R50" i="6"/>
  <c r="Q50" i="6"/>
  <c r="R49" i="6"/>
  <c r="Q49" i="6"/>
  <c r="R48" i="6"/>
  <c r="Q48" i="6"/>
  <c r="R45" i="6"/>
  <c r="Q45" i="6"/>
  <c r="R44" i="6"/>
  <c r="Q44" i="6"/>
  <c r="R43" i="6"/>
  <c r="Q43" i="6"/>
  <c r="R41" i="6"/>
  <c r="S173" i="5" s="1"/>
  <c r="Q41" i="6"/>
  <c r="R173" i="5" s="1"/>
  <c r="C36" i="6"/>
  <c r="X34" i="6"/>
  <c r="V34" i="6"/>
  <c r="U34" i="6"/>
  <c r="X33" i="6"/>
  <c r="V33" i="6"/>
  <c r="U33" i="6"/>
  <c r="X31" i="6"/>
  <c r="V31" i="6"/>
  <c r="U31" i="6"/>
  <c r="X28" i="6"/>
  <c r="V28" i="6"/>
  <c r="U28" i="6"/>
  <c r="X27" i="6"/>
  <c r="V27" i="6"/>
  <c r="U27" i="6"/>
  <c r="X26" i="6"/>
  <c r="V26" i="6"/>
  <c r="U26" i="6"/>
  <c r="X25" i="6"/>
  <c r="V25" i="6"/>
  <c r="U25" i="6"/>
  <c r="X24" i="6"/>
  <c r="V24" i="6"/>
  <c r="U24" i="6"/>
  <c r="X23" i="6"/>
  <c r="V23" i="6"/>
  <c r="U23" i="6"/>
  <c r="X21" i="6"/>
  <c r="V21" i="6"/>
  <c r="U21" i="6"/>
  <c r="X16" i="6"/>
  <c r="Y384" i="4" s="1"/>
  <c r="V16" i="6"/>
  <c r="W384" i="4" s="1"/>
  <c r="U16" i="6"/>
  <c r="V384" i="4" s="1"/>
  <c r="X14" i="6"/>
  <c r="V14" i="6"/>
  <c r="U14" i="6"/>
  <c r="V293" i="4" s="1"/>
  <c r="X13" i="6"/>
  <c r="V13" i="6"/>
  <c r="U13" i="6"/>
  <c r="V326" i="4"/>
  <c r="W326" i="4"/>
  <c r="Y326" i="4"/>
  <c r="V136" i="4"/>
  <c r="W136" i="4"/>
  <c r="Y136" i="4"/>
  <c r="X412" i="4" l="1"/>
  <c r="X59" i="4"/>
  <c r="X139" i="4"/>
  <c r="X157" i="4"/>
  <c r="X233" i="4"/>
  <c r="X174" i="4"/>
  <c r="X313" i="4"/>
  <c r="X7" i="4"/>
  <c r="X89" i="4"/>
  <c r="X346" i="4"/>
  <c r="X121" i="4"/>
  <c r="X216" i="4"/>
  <c r="X202" i="4"/>
  <c r="X24" i="4"/>
  <c r="X250" i="4"/>
  <c r="X281" i="4"/>
  <c r="X266" i="4"/>
  <c r="X386" i="4"/>
  <c r="H225" i="5"/>
  <c r="R216" i="5"/>
  <c r="X411" i="4"/>
  <c r="R413" i="4"/>
  <c r="W404" i="4"/>
  <c r="Y404" i="4"/>
  <c r="V404" i="4"/>
  <c r="S216" i="5"/>
  <c r="W47" i="8"/>
  <c r="R60" i="5"/>
  <c r="J215" i="5"/>
  <c r="P215" i="5"/>
  <c r="F215" i="5"/>
  <c r="M215" i="5"/>
  <c r="Q215" i="5"/>
  <c r="R222" i="5"/>
  <c r="N251" i="4"/>
  <c r="N259" i="4" s="1"/>
  <c r="O251" i="4"/>
  <c r="O259" i="4" s="1"/>
  <c r="Q251" i="4"/>
  <c r="Q259" i="4" s="1"/>
  <c r="D251" i="4"/>
  <c r="D259" i="4" s="1"/>
  <c r="M251" i="4"/>
  <c r="M259" i="4" s="1"/>
  <c r="P251" i="4"/>
  <c r="P259" i="4" s="1"/>
  <c r="U251" i="4"/>
  <c r="U259" i="4" s="1"/>
  <c r="I251" i="4"/>
  <c r="I259" i="4" s="1"/>
  <c r="J251" i="4"/>
  <c r="J259" i="4" s="1"/>
  <c r="L251" i="4"/>
  <c r="L259" i="4" s="1"/>
  <c r="K251" i="4"/>
  <c r="K259" i="4" s="1"/>
  <c r="S251" i="4"/>
  <c r="S259" i="4" s="1"/>
  <c r="F251" i="4"/>
  <c r="F259" i="4" s="1"/>
  <c r="M402" i="4"/>
  <c r="T251" i="4"/>
  <c r="T259" i="4" s="1"/>
  <c r="R251" i="4"/>
  <c r="R259" i="4" s="1"/>
  <c r="E251" i="4"/>
  <c r="E259" i="4" s="1"/>
  <c r="X257" i="4"/>
  <c r="H251" i="4"/>
  <c r="H259" i="4" s="1"/>
  <c r="M413" i="4"/>
  <c r="H69" i="5"/>
  <c r="R69" i="5" s="1"/>
  <c r="R62" i="5"/>
  <c r="I69" i="5"/>
  <c r="S69" i="5" s="1"/>
  <c r="S62" i="5"/>
  <c r="S60" i="5"/>
  <c r="E215" i="5"/>
  <c r="D215" i="5"/>
  <c r="O215" i="5"/>
  <c r="N215" i="5"/>
  <c r="L215" i="5"/>
  <c r="K215" i="5"/>
  <c r="I215" i="5"/>
  <c r="H215" i="5"/>
  <c r="G215" i="5"/>
  <c r="F385" i="4"/>
  <c r="F403" i="4" s="1"/>
  <c r="Y328" i="4"/>
  <c r="G385" i="4"/>
  <c r="G403" i="4" s="1"/>
  <c r="N385" i="4"/>
  <c r="O385" i="4"/>
  <c r="O403" i="4" s="1"/>
  <c r="W357" i="4"/>
  <c r="M385" i="4"/>
  <c r="T385" i="4"/>
  <c r="T403" i="4" s="1"/>
  <c r="S385" i="4"/>
  <c r="S403" i="4" s="1"/>
  <c r="Y312" i="4"/>
  <c r="L385" i="4"/>
  <c r="H385" i="4"/>
  <c r="H403" i="4" s="1"/>
  <c r="K385" i="4"/>
  <c r="K403" i="4" s="1"/>
  <c r="J385" i="4"/>
  <c r="J403" i="4" s="1"/>
  <c r="W249" i="4"/>
  <c r="Y249" i="4"/>
  <c r="M6" i="4"/>
  <c r="V265" i="4"/>
  <c r="L6" i="4"/>
  <c r="V58" i="4"/>
  <c r="V385" i="4"/>
  <c r="N6" i="4"/>
  <c r="Y232" i="4"/>
  <c r="V294" i="4"/>
  <c r="V40" i="4"/>
  <c r="Y40" i="4"/>
  <c r="W294" i="4"/>
  <c r="W40" i="4"/>
  <c r="V88" i="4"/>
  <c r="W371" i="4"/>
  <c r="Y173" i="4"/>
  <c r="Y371" i="4"/>
  <c r="Y88" i="4"/>
  <c r="W23" i="4"/>
  <c r="Y138" i="4"/>
  <c r="Y23" i="4"/>
  <c r="Y265" i="4"/>
  <c r="V23" i="4"/>
  <c r="W138" i="4"/>
  <c r="Y120" i="4"/>
  <c r="V232" i="4"/>
  <c r="V312" i="4"/>
  <c r="Y156" i="4"/>
  <c r="W120" i="4"/>
  <c r="W58" i="4"/>
  <c r="W232" i="4"/>
  <c r="W6" i="4"/>
  <c r="W312" i="4"/>
  <c r="Y357" i="4"/>
  <c r="V173" i="4"/>
  <c r="W156" i="4"/>
  <c r="W20" i="7"/>
  <c r="R182" i="5"/>
  <c r="R135" i="5"/>
  <c r="E214" i="5"/>
  <c r="R221" i="5"/>
  <c r="R54" i="5"/>
  <c r="S222" i="5"/>
  <c r="V156" i="4"/>
  <c r="R220" i="5"/>
  <c r="R166" i="5"/>
  <c r="R14" i="5"/>
  <c r="R117" i="5"/>
  <c r="R31" i="5"/>
  <c r="R101" i="5"/>
  <c r="F48" i="5"/>
  <c r="F56" i="5" s="1"/>
  <c r="H48" i="5"/>
  <c r="H56" i="5" s="1"/>
  <c r="P48" i="5"/>
  <c r="P56" i="5" s="1"/>
  <c r="D48" i="5"/>
  <c r="D56" i="5" s="1"/>
  <c r="R84" i="5"/>
  <c r="Q48" i="5"/>
  <c r="Q56" i="5" s="1"/>
  <c r="E48" i="5"/>
  <c r="E56" i="5" s="1"/>
  <c r="G48" i="5"/>
  <c r="G56" i="5" s="1"/>
  <c r="S14" i="5"/>
  <c r="K48" i="5"/>
  <c r="K56" i="5" s="1"/>
  <c r="J48" i="5"/>
  <c r="J56" i="5" s="1"/>
  <c r="N48" i="5"/>
  <c r="N56" i="5" s="1"/>
  <c r="D158" i="4"/>
  <c r="X318" i="4"/>
  <c r="X254" i="4"/>
  <c r="X13" i="4"/>
  <c r="J413" i="4"/>
  <c r="I413" i="4"/>
  <c r="U413" i="4"/>
  <c r="L413" i="4"/>
  <c r="H413" i="4"/>
  <c r="X221" i="4"/>
  <c r="O413" i="4"/>
  <c r="S413" i="4"/>
  <c r="G413" i="4"/>
  <c r="F413" i="4"/>
  <c r="X392" i="4"/>
  <c r="Q413" i="4"/>
  <c r="P413" i="4"/>
  <c r="D410" i="4"/>
  <c r="D413" i="4" s="1"/>
  <c r="T413" i="4"/>
  <c r="D373" i="4"/>
  <c r="X47" i="4"/>
  <c r="E413" i="4"/>
  <c r="D42" i="4"/>
  <c r="D52" i="4" s="1"/>
  <c r="X335" i="4"/>
  <c r="R403" i="4"/>
  <c r="Q403" i="4"/>
  <c r="E403" i="4"/>
  <c r="P403" i="4"/>
  <c r="D403" i="4"/>
  <c r="X145" i="4"/>
  <c r="U403" i="4"/>
  <c r="I403" i="4"/>
  <c r="X127" i="4"/>
  <c r="X95" i="4"/>
  <c r="X180" i="4"/>
  <c r="X65" i="4"/>
  <c r="X272" i="4"/>
  <c r="X162" i="4"/>
  <c r="X301" i="4"/>
  <c r="X239" i="4"/>
  <c r="M48" i="5"/>
  <c r="M56" i="5" s="1"/>
  <c r="L48" i="5"/>
  <c r="L56" i="5" s="1"/>
  <c r="O48" i="5"/>
  <c r="O56" i="5" s="1"/>
  <c r="G225" i="5"/>
  <c r="Y408" i="4"/>
  <c r="W408" i="4"/>
  <c r="V408" i="4"/>
  <c r="W31" i="7"/>
  <c r="S54" i="5"/>
  <c r="Q225" i="5"/>
  <c r="E225" i="5"/>
  <c r="S330" i="4"/>
  <c r="S340" i="4" s="1"/>
  <c r="D8" i="4"/>
  <c r="D17" i="4" s="1"/>
  <c r="R234" i="4"/>
  <c r="R244" i="4" s="1"/>
  <c r="G234" i="4"/>
  <c r="G244" i="4" s="1"/>
  <c r="Q234" i="4"/>
  <c r="Q244" i="4" s="1"/>
  <c r="E234" i="4"/>
  <c r="E244" i="4" s="1"/>
  <c r="P234" i="4"/>
  <c r="P244" i="4" s="1"/>
  <c r="D234" i="4"/>
  <c r="D244" i="4" s="1"/>
  <c r="T234" i="4"/>
  <c r="T244" i="4" s="1"/>
  <c r="W359" i="4"/>
  <c r="V359" i="4"/>
  <c r="Y359" i="4"/>
  <c r="I365" i="4"/>
  <c r="W365" i="4" s="1"/>
  <c r="H365" i="4"/>
  <c r="K330" i="4"/>
  <c r="K340" i="4" s="1"/>
  <c r="R330" i="4"/>
  <c r="R340" i="4" s="1"/>
  <c r="Q330" i="4"/>
  <c r="Q340" i="4" s="1"/>
  <c r="E330" i="4"/>
  <c r="E340" i="4" s="1"/>
  <c r="H330" i="4"/>
  <c r="H340" i="4" s="1"/>
  <c r="G330" i="4"/>
  <c r="G340" i="4" s="1"/>
  <c r="T330" i="4"/>
  <c r="T340" i="4" s="1"/>
  <c r="L330" i="4"/>
  <c r="L340" i="4" s="1"/>
  <c r="W24" i="7"/>
  <c r="W29" i="7"/>
  <c r="W16" i="7"/>
  <c r="M330" i="4"/>
  <c r="M340" i="4" s="1"/>
  <c r="W15" i="7"/>
  <c r="W22" i="7"/>
  <c r="W18" i="7"/>
  <c r="X32" i="7"/>
  <c r="Y215" i="4" s="1"/>
  <c r="W30" i="7"/>
  <c r="S140" i="4"/>
  <c r="S150" i="4" s="1"/>
  <c r="G140" i="4"/>
  <c r="G150" i="4" s="1"/>
  <c r="M140" i="4"/>
  <c r="M150" i="4" s="1"/>
  <c r="R140" i="4"/>
  <c r="R150" i="4" s="1"/>
  <c r="F140" i="4"/>
  <c r="F150" i="4" s="1"/>
  <c r="Q140" i="4"/>
  <c r="Q150" i="4" s="1"/>
  <c r="E140" i="4"/>
  <c r="E150" i="4" s="1"/>
  <c r="J330" i="4"/>
  <c r="J340" i="4" s="1"/>
  <c r="P140" i="4"/>
  <c r="P150" i="4" s="1"/>
  <c r="D140" i="4"/>
  <c r="D150" i="4" s="1"/>
  <c r="T140" i="4"/>
  <c r="T150" i="4" s="1"/>
  <c r="U330" i="4"/>
  <c r="U340" i="4" s="1"/>
  <c r="I330" i="4"/>
  <c r="I340" i="4" s="1"/>
  <c r="X29" i="4"/>
  <c r="P330" i="4"/>
  <c r="P340" i="4" s="1"/>
  <c r="D330" i="4"/>
  <c r="D340" i="4" s="1"/>
  <c r="D296" i="4"/>
  <c r="D306" i="4" s="1"/>
  <c r="U140" i="4"/>
  <c r="U150" i="4" s="1"/>
  <c r="N140" i="4"/>
  <c r="N150" i="4" s="1"/>
  <c r="O140" i="4"/>
  <c r="O150" i="4" s="1"/>
  <c r="L140" i="4"/>
  <c r="L150" i="4" s="1"/>
  <c r="K140" i="4"/>
  <c r="K150" i="4" s="1"/>
  <c r="J140" i="4"/>
  <c r="J150" i="4" s="1"/>
  <c r="O330" i="4"/>
  <c r="O340" i="4" s="1"/>
  <c r="N330" i="4"/>
  <c r="N340" i="4" s="1"/>
  <c r="N234" i="4"/>
  <c r="N244" i="4" s="1"/>
  <c r="M234" i="4"/>
  <c r="M244" i="4" s="1"/>
  <c r="L234" i="4"/>
  <c r="L244" i="4" s="1"/>
  <c r="J234" i="4"/>
  <c r="J244" i="4" s="1"/>
  <c r="O234" i="4"/>
  <c r="O244" i="4" s="1"/>
  <c r="K234" i="4"/>
  <c r="K244" i="4" s="1"/>
  <c r="U234" i="4"/>
  <c r="U244" i="4" s="1"/>
  <c r="I234" i="4"/>
  <c r="I244" i="4" s="1"/>
  <c r="H234" i="4"/>
  <c r="H244" i="4" s="1"/>
  <c r="R48" i="7"/>
  <c r="Q48" i="7"/>
  <c r="W25" i="7"/>
  <c r="W21" i="7"/>
  <c r="W27" i="7"/>
  <c r="W28" i="7"/>
  <c r="W26" i="7"/>
  <c r="X294" i="4" s="1"/>
  <c r="W17" i="7"/>
  <c r="V32" i="7"/>
  <c r="W215" i="4" s="1"/>
  <c r="W23" i="7"/>
  <c r="W14" i="7"/>
  <c r="X23" i="4" s="1"/>
  <c r="W19" i="7"/>
  <c r="X138" i="4" s="1"/>
  <c r="W13" i="7"/>
  <c r="U32" i="7"/>
  <c r="V215" i="4" s="1"/>
  <c r="Y311" i="4"/>
  <c r="V311" i="4"/>
  <c r="S402" i="4"/>
  <c r="F402" i="4"/>
  <c r="U402" i="4"/>
  <c r="Q402" i="4"/>
  <c r="L402" i="4"/>
  <c r="Y74" i="4"/>
  <c r="Y327" i="4"/>
  <c r="W293" i="4"/>
  <c r="W74" i="4"/>
  <c r="W327" i="4"/>
  <c r="J402" i="4"/>
  <c r="K402" i="4"/>
  <c r="Y293" i="4"/>
  <c r="V74" i="4"/>
  <c r="V327" i="4"/>
  <c r="D402" i="4"/>
  <c r="I402" i="4"/>
  <c r="Y248" i="4"/>
  <c r="R402" i="4"/>
  <c r="E402" i="4"/>
  <c r="G402" i="4"/>
  <c r="T402" i="4"/>
  <c r="W248" i="4"/>
  <c r="P402" i="4"/>
  <c r="O402" i="4"/>
  <c r="W137" i="4"/>
  <c r="N402" i="4"/>
  <c r="H402" i="4"/>
  <c r="V137" i="4"/>
  <c r="I140" i="4"/>
  <c r="I150" i="4" s="1"/>
  <c r="H140" i="4"/>
  <c r="H150" i="4" s="1"/>
  <c r="Y137" i="4"/>
  <c r="W17" i="6"/>
  <c r="X327" i="4" s="1"/>
  <c r="W32" i="6"/>
  <c r="W29" i="6"/>
  <c r="X248" i="4" s="1"/>
  <c r="Y409" i="4"/>
  <c r="V409" i="4"/>
  <c r="W409" i="4"/>
  <c r="M225" i="5"/>
  <c r="S221" i="5"/>
  <c r="F225" i="5"/>
  <c r="D225" i="5"/>
  <c r="P225" i="5"/>
  <c r="N225" i="5"/>
  <c r="K225" i="5"/>
  <c r="J225" i="5"/>
  <c r="I225" i="5"/>
  <c r="O225" i="5"/>
  <c r="Y5" i="4"/>
  <c r="X271" i="4"/>
  <c r="X12" i="4"/>
  <c r="X64" i="4"/>
  <c r="X238" i="4"/>
  <c r="X300" i="4"/>
  <c r="X144" i="4"/>
  <c r="X94" i="4"/>
  <c r="X179" i="4"/>
  <c r="X391" i="4"/>
  <c r="X126" i="4"/>
  <c r="X334" i="4"/>
  <c r="X46" i="4"/>
  <c r="R108" i="5"/>
  <c r="S108" i="5"/>
  <c r="R200" i="5"/>
  <c r="S84" i="5"/>
  <c r="S31" i="5"/>
  <c r="R142" i="5"/>
  <c r="R124" i="5"/>
  <c r="Q214" i="5"/>
  <c r="S166" i="5"/>
  <c r="P214" i="5"/>
  <c r="S5" i="5"/>
  <c r="R5" i="5"/>
  <c r="D214" i="5"/>
  <c r="N214" i="5"/>
  <c r="I214" i="5"/>
  <c r="J214" i="5"/>
  <c r="G214" i="5"/>
  <c r="S182" i="5"/>
  <c r="M214" i="5"/>
  <c r="L214" i="5"/>
  <c r="S135" i="5"/>
  <c r="H214" i="5"/>
  <c r="R21" i="5"/>
  <c r="F214" i="5"/>
  <c r="O214" i="5"/>
  <c r="S220" i="5"/>
  <c r="S91" i="5"/>
  <c r="S117" i="5"/>
  <c r="K214" i="5"/>
  <c r="L225" i="5"/>
  <c r="R91" i="5"/>
  <c r="Y280" i="4"/>
  <c r="W119" i="4"/>
  <c r="V5" i="4"/>
  <c r="V119" i="4"/>
  <c r="Y119" i="4"/>
  <c r="Y338" i="4"/>
  <c r="F288" i="4"/>
  <c r="H282" i="4"/>
  <c r="Y282" i="4" s="1"/>
  <c r="W5" i="4"/>
  <c r="S234" i="4"/>
  <c r="S244" i="4" s="1"/>
  <c r="Y130" i="4"/>
  <c r="Y304" i="4"/>
  <c r="T288" i="4"/>
  <c r="E288" i="4"/>
  <c r="V280" i="4"/>
  <c r="F330" i="4"/>
  <c r="V345" i="4"/>
  <c r="R288" i="4"/>
  <c r="N282" i="4"/>
  <c r="Q288" i="4"/>
  <c r="Y345" i="4"/>
  <c r="W345" i="4"/>
  <c r="W280" i="4"/>
  <c r="U288" i="4"/>
  <c r="Y76" i="4"/>
  <c r="H82" i="4"/>
  <c r="K76" i="4"/>
  <c r="K82" i="4" s="1"/>
  <c r="W82" i="4" s="1"/>
  <c r="V76" i="4"/>
  <c r="G288" i="4"/>
  <c r="S288" i="4"/>
  <c r="X45" i="4"/>
  <c r="J288" i="4"/>
  <c r="W282" i="4"/>
  <c r="M288" i="4"/>
  <c r="K288" i="4"/>
  <c r="O288" i="4"/>
  <c r="L288" i="4"/>
  <c r="D288" i="4"/>
  <c r="P288" i="4"/>
  <c r="I288" i="4"/>
  <c r="Y155" i="4"/>
  <c r="X299" i="4"/>
  <c r="X220" i="4"/>
  <c r="W320" i="4"/>
  <c r="Y274" i="4"/>
  <c r="Y224" i="4"/>
  <c r="X125" i="4"/>
  <c r="W172" i="4"/>
  <c r="X237" i="4"/>
  <c r="W242" i="4"/>
  <c r="X93" i="4"/>
  <c r="W155" i="4"/>
  <c r="Y242" i="4"/>
  <c r="W15" i="4"/>
  <c r="V130" i="4"/>
  <c r="V320" i="4"/>
  <c r="W274" i="4"/>
  <c r="X63" i="4"/>
  <c r="X317" i="4"/>
  <c r="V274" i="4"/>
  <c r="Y214" i="4"/>
  <c r="Y22" i="4"/>
  <c r="W50" i="4"/>
  <c r="Y148" i="4"/>
  <c r="V68" i="4"/>
  <c r="W304" i="4"/>
  <c r="Y50" i="4"/>
  <c r="V87" i="4"/>
  <c r="V172" i="4"/>
  <c r="Y370" i="4"/>
  <c r="V22" i="4"/>
  <c r="V155" i="4"/>
  <c r="Y320" i="4"/>
  <c r="V98" i="4"/>
  <c r="V264" i="4"/>
  <c r="W148" i="4"/>
  <c r="W183" i="4"/>
  <c r="Y32" i="4"/>
  <c r="Y68" i="4"/>
  <c r="V304" i="4"/>
  <c r="V214" i="4"/>
  <c r="W214" i="4"/>
  <c r="W30" i="6"/>
  <c r="X74" i="4" s="1"/>
  <c r="W370" i="4"/>
  <c r="Y189" i="4"/>
  <c r="S74" i="5"/>
  <c r="W24" i="6"/>
  <c r="H191" i="4"/>
  <c r="V191" i="4" s="1"/>
  <c r="R74" i="5"/>
  <c r="S200" i="5"/>
  <c r="W264" i="4"/>
  <c r="Y172" i="4"/>
  <c r="V370" i="4"/>
  <c r="W22" i="4"/>
  <c r="S142" i="5"/>
  <c r="S21" i="5"/>
  <c r="Y264" i="4"/>
  <c r="S45" i="5"/>
  <c r="S124" i="5"/>
  <c r="R45" i="5"/>
  <c r="W18" i="6"/>
  <c r="W201" i="4"/>
  <c r="I48" i="5"/>
  <c r="I56" i="5" s="1"/>
  <c r="Y201" i="4"/>
  <c r="W35" i="6"/>
  <c r="W87" i="4"/>
  <c r="W34" i="6"/>
  <c r="Y87" i="4"/>
  <c r="V57" i="4"/>
  <c r="W57" i="4"/>
  <c r="Y57" i="4"/>
  <c r="V39" i="4"/>
  <c r="Y39" i="4"/>
  <c r="W39" i="4"/>
  <c r="W22" i="6"/>
  <c r="W15" i="6"/>
  <c r="V50" i="4"/>
  <c r="S101" i="5"/>
  <c r="W98" i="4"/>
  <c r="Y98" i="4"/>
  <c r="V183" i="4"/>
  <c r="Y183" i="4"/>
  <c r="W224" i="4"/>
  <c r="V224" i="4"/>
  <c r="W68" i="4"/>
  <c r="X270" i="4"/>
  <c r="X161" i="4"/>
  <c r="V15" i="4"/>
  <c r="X11" i="4"/>
  <c r="Y15" i="4"/>
  <c r="V148" i="4"/>
  <c r="W338" i="4"/>
  <c r="V338" i="4"/>
  <c r="V242" i="4"/>
  <c r="X28" i="4"/>
  <c r="W32" i="4"/>
  <c r="V32" i="4"/>
  <c r="W130" i="4"/>
  <c r="X178" i="4"/>
  <c r="X143" i="4"/>
  <c r="X333" i="4"/>
  <c r="X390" i="4"/>
  <c r="V395" i="4"/>
  <c r="Y395" i="4"/>
  <c r="W395" i="4"/>
  <c r="V201" i="4"/>
  <c r="W209" i="4"/>
  <c r="Y209" i="4"/>
  <c r="V203" i="4"/>
  <c r="W203" i="4"/>
  <c r="Y203" i="4"/>
  <c r="V209" i="4"/>
  <c r="Y231" i="4"/>
  <c r="W189" i="4"/>
  <c r="W231" i="4"/>
  <c r="F234" i="4"/>
  <c r="F244" i="4" s="1"/>
  <c r="V231" i="4"/>
  <c r="V189" i="4"/>
  <c r="W20" i="6"/>
  <c r="W33" i="6"/>
  <c r="W19" i="6"/>
  <c r="W16" i="6"/>
  <c r="X384" i="4" s="1"/>
  <c r="W191" i="4"/>
  <c r="I197" i="4"/>
  <c r="W197" i="4" s="1"/>
  <c r="U36" i="6"/>
  <c r="X36" i="6"/>
  <c r="R51" i="6"/>
  <c r="Q51" i="6"/>
  <c r="W25" i="6"/>
  <c r="W21" i="6"/>
  <c r="W23" i="6"/>
  <c r="W27" i="6"/>
  <c r="W14" i="6"/>
  <c r="W31" i="6"/>
  <c r="V36" i="6"/>
  <c r="W26" i="6"/>
  <c r="W13" i="6"/>
  <c r="W28" i="6"/>
  <c r="X136" i="4"/>
  <c r="X326" i="4"/>
  <c r="X404" i="4" l="1"/>
  <c r="M403" i="4"/>
  <c r="M405" i="4" s="1"/>
  <c r="M415" i="4" s="1"/>
  <c r="L403" i="4"/>
  <c r="W403" i="4" s="1"/>
  <c r="N403" i="4"/>
  <c r="V403" i="4" s="1"/>
  <c r="R215" i="5"/>
  <c r="R56" i="5"/>
  <c r="Y385" i="4"/>
  <c r="X40" i="4"/>
  <c r="W385" i="4"/>
  <c r="X371" i="4"/>
  <c r="X120" i="4"/>
  <c r="X385" i="4"/>
  <c r="X88" i="4"/>
  <c r="Y6" i="4"/>
  <c r="X357" i="4"/>
  <c r="V6" i="4"/>
  <c r="X232" i="4"/>
  <c r="X58" i="4"/>
  <c r="X249" i="4"/>
  <c r="X156" i="4"/>
  <c r="X312" i="4"/>
  <c r="X173" i="4"/>
  <c r="X328" i="4"/>
  <c r="X265" i="4"/>
  <c r="R225" i="5"/>
  <c r="R48" i="5"/>
  <c r="S215" i="5"/>
  <c r="Y410" i="4"/>
  <c r="W410" i="4"/>
  <c r="K413" i="4"/>
  <c r="V410" i="4"/>
  <c r="X408" i="4"/>
  <c r="X359" i="4"/>
  <c r="Y365" i="4"/>
  <c r="V365" i="4"/>
  <c r="X365" i="4" s="1"/>
  <c r="Y259" i="4"/>
  <c r="Y403" i="4"/>
  <c r="W259" i="4"/>
  <c r="V259" i="4"/>
  <c r="V251" i="4"/>
  <c r="W251" i="4"/>
  <c r="Y251" i="4"/>
  <c r="V330" i="4"/>
  <c r="W32" i="7"/>
  <c r="X215" i="4" s="1"/>
  <c r="X311" i="4"/>
  <c r="V140" i="4"/>
  <c r="Y140" i="4"/>
  <c r="X137" i="4"/>
  <c r="W140" i="4"/>
  <c r="X293" i="4"/>
  <c r="S56" i="5"/>
  <c r="Y413" i="4"/>
  <c r="X409" i="4"/>
  <c r="V413" i="4"/>
  <c r="X119" i="4"/>
  <c r="S225" i="5"/>
  <c r="S48" i="5"/>
  <c r="X5" i="4"/>
  <c r="F340" i="4"/>
  <c r="Y340" i="4" s="1"/>
  <c r="X242" i="4"/>
  <c r="Y330" i="4"/>
  <c r="W76" i="4"/>
  <c r="X76" i="4" s="1"/>
  <c r="V282" i="4"/>
  <c r="X282" i="4" s="1"/>
  <c r="H288" i="4"/>
  <c r="Y288" i="4" s="1"/>
  <c r="X280" i="4"/>
  <c r="W330" i="4"/>
  <c r="N288" i="4"/>
  <c r="X345" i="4"/>
  <c r="Y82" i="4"/>
  <c r="V82" i="4"/>
  <c r="X82" i="4" s="1"/>
  <c r="W288" i="4"/>
  <c r="H197" i="4"/>
  <c r="Y197" i="4" s="1"/>
  <c r="X155" i="4"/>
  <c r="Y191" i="4"/>
  <c r="X320" i="4"/>
  <c r="X224" i="4"/>
  <c r="X172" i="4"/>
  <c r="X130" i="4"/>
  <c r="X304" i="4"/>
  <c r="Y150" i="4"/>
  <c r="X15" i="4"/>
  <c r="X50" i="4"/>
  <c r="X22" i="4"/>
  <c r="X148" i="4"/>
  <c r="X183" i="4"/>
  <c r="X370" i="4"/>
  <c r="V150" i="4"/>
  <c r="X395" i="4"/>
  <c r="X98" i="4"/>
  <c r="X274" i="4"/>
  <c r="X87" i="4"/>
  <c r="X338" i="4"/>
  <c r="X68" i="4"/>
  <c r="Y402" i="4"/>
  <c r="X264" i="4"/>
  <c r="X39" i="4"/>
  <c r="X214" i="4"/>
  <c r="S214" i="5"/>
  <c r="R214" i="5"/>
  <c r="X201" i="4"/>
  <c r="W150" i="4"/>
  <c r="X231" i="4"/>
  <c r="W402" i="4"/>
  <c r="X57" i="4"/>
  <c r="V402" i="4"/>
  <c r="X32" i="4"/>
  <c r="X209" i="4"/>
  <c r="X203" i="4"/>
  <c r="X189" i="4"/>
  <c r="X191" i="4"/>
  <c r="W36" i="6"/>
  <c r="X410" i="4" l="1"/>
  <c r="X6" i="4"/>
  <c r="W413" i="4"/>
  <c r="X413" i="4" s="1"/>
  <c r="X140" i="4"/>
  <c r="X251" i="4"/>
  <c r="X259" i="4"/>
  <c r="X403" i="4"/>
  <c r="X330" i="4"/>
  <c r="W340" i="4"/>
  <c r="V288" i="4"/>
  <c r="X288" i="4" s="1"/>
  <c r="V340" i="4"/>
  <c r="V197" i="4"/>
  <c r="X197" i="4" s="1"/>
  <c r="X150" i="4"/>
  <c r="X402" i="4"/>
  <c r="E217" i="5"/>
  <c r="E227" i="5" s="1"/>
  <c r="F213" i="5"/>
  <c r="F217" i="5" s="1"/>
  <c r="F227" i="5" s="1"/>
  <c r="G213" i="5"/>
  <c r="H213" i="5"/>
  <c r="I213" i="5"/>
  <c r="J213" i="5"/>
  <c r="J217" i="5" s="1"/>
  <c r="J227" i="5" s="1"/>
  <c r="K213" i="5"/>
  <c r="K217" i="5" s="1"/>
  <c r="K227" i="5" s="1"/>
  <c r="L213" i="5"/>
  <c r="L217" i="5" s="1"/>
  <c r="L227" i="5" s="1"/>
  <c r="M213" i="5"/>
  <c r="M217" i="5" s="1"/>
  <c r="M227" i="5" s="1"/>
  <c r="N213" i="5"/>
  <c r="N217" i="5" s="1"/>
  <c r="N227" i="5" s="1"/>
  <c r="O213" i="5"/>
  <c r="O217" i="5" s="1"/>
  <c r="O227" i="5" s="1"/>
  <c r="P213" i="5"/>
  <c r="P217" i="5" s="1"/>
  <c r="P227" i="5" s="1"/>
  <c r="Q213" i="5"/>
  <c r="Q217" i="5" s="1"/>
  <c r="Q227" i="5" s="1"/>
  <c r="D213" i="5"/>
  <c r="D217" i="5" s="1"/>
  <c r="D227" i="5" s="1"/>
  <c r="S44" i="5"/>
  <c r="R44" i="5"/>
  <c r="S20" i="5"/>
  <c r="R20" i="5"/>
  <c r="R199" i="5"/>
  <c r="S199" i="5"/>
  <c r="S4" i="5"/>
  <c r="R4" i="5"/>
  <c r="S156" i="5"/>
  <c r="R156" i="5"/>
  <c r="S90" i="5"/>
  <c r="R90" i="5"/>
  <c r="S73" i="5"/>
  <c r="R73" i="5"/>
  <c r="S123" i="5"/>
  <c r="R123" i="5"/>
  <c r="S172" i="5"/>
  <c r="R172" i="5"/>
  <c r="S141" i="5"/>
  <c r="R141" i="5"/>
  <c r="S107" i="5"/>
  <c r="E401" i="4"/>
  <c r="E405" i="4" s="1"/>
  <c r="E415" i="4" s="1"/>
  <c r="F401" i="4"/>
  <c r="F405" i="4" s="1"/>
  <c r="F415" i="4" s="1"/>
  <c r="G401" i="4"/>
  <c r="G405" i="4" s="1"/>
  <c r="G415" i="4" s="1"/>
  <c r="H401" i="4"/>
  <c r="I401" i="4"/>
  <c r="I405" i="4" s="1"/>
  <c r="I415" i="4" s="1"/>
  <c r="J401" i="4"/>
  <c r="J405" i="4" s="1"/>
  <c r="J415" i="4" s="1"/>
  <c r="K401" i="4"/>
  <c r="K405" i="4" s="1"/>
  <c r="K415" i="4" s="1"/>
  <c r="L401" i="4"/>
  <c r="L405" i="4" s="1"/>
  <c r="L415" i="4" s="1"/>
  <c r="N401" i="4"/>
  <c r="N405" i="4" s="1"/>
  <c r="N415" i="4" s="1"/>
  <c r="O401" i="4"/>
  <c r="O405" i="4" s="1"/>
  <c r="O415" i="4" s="1"/>
  <c r="P401" i="4"/>
  <c r="P405" i="4" s="1"/>
  <c r="P415" i="4" s="1"/>
  <c r="Q401" i="4"/>
  <c r="Q405" i="4" s="1"/>
  <c r="Q415" i="4" s="1"/>
  <c r="R401" i="4"/>
  <c r="R405" i="4" s="1"/>
  <c r="R415" i="4" s="1"/>
  <c r="S401" i="4"/>
  <c r="S405" i="4" s="1"/>
  <c r="S415" i="4" s="1"/>
  <c r="T401" i="4"/>
  <c r="T405" i="4" s="1"/>
  <c r="T415" i="4" s="1"/>
  <c r="U401" i="4"/>
  <c r="U405" i="4" s="1"/>
  <c r="U415" i="4" s="1"/>
  <c r="D401" i="4"/>
  <c r="E217" i="4"/>
  <c r="E226" i="4" s="1"/>
  <c r="F217" i="4"/>
  <c r="F226" i="4" s="1"/>
  <c r="G217" i="4"/>
  <c r="G226" i="4" s="1"/>
  <c r="H217" i="4"/>
  <c r="H226" i="4" s="1"/>
  <c r="I217" i="4"/>
  <c r="I226" i="4" s="1"/>
  <c r="J217" i="4"/>
  <c r="J226" i="4" s="1"/>
  <c r="K217" i="4"/>
  <c r="K226" i="4" s="1"/>
  <c r="L217" i="4"/>
  <c r="L226" i="4" s="1"/>
  <c r="M217" i="4"/>
  <c r="M226" i="4" s="1"/>
  <c r="N217" i="4"/>
  <c r="N226" i="4" s="1"/>
  <c r="O217" i="4"/>
  <c r="O226" i="4" s="1"/>
  <c r="P217" i="4"/>
  <c r="P226" i="4" s="1"/>
  <c r="Q217" i="4"/>
  <c r="Q226" i="4" s="1"/>
  <c r="R217" i="4"/>
  <c r="R226" i="4" s="1"/>
  <c r="S217" i="4"/>
  <c r="S226" i="4" s="1"/>
  <c r="T217" i="4"/>
  <c r="T226" i="4" s="1"/>
  <c r="U217" i="4"/>
  <c r="U226" i="4" s="1"/>
  <c r="E373" i="4"/>
  <c r="E379" i="4" s="1"/>
  <c r="F373" i="4"/>
  <c r="F379" i="4" s="1"/>
  <c r="G373" i="4"/>
  <c r="G379" i="4" s="1"/>
  <c r="H373" i="4"/>
  <c r="H379" i="4" s="1"/>
  <c r="I373" i="4"/>
  <c r="I379" i="4" s="1"/>
  <c r="J373" i="4"/>
  <c r="J379" i="4" s="1"/>
  <c r="K373" i="4"/>
  <c r="K379" i="4" s="1"/>
  <c r="L373" i="4"/>
  <c r="L379" i="4" s="1"/>
  <c r="M373" i="4"/>
  <c r="M379" i="4" s="1"/>
  <c r="N373" i="4"/>
  <c r="N379" i="4" s="1"/>
  <c r="O373" i="4"/>
  <c r="O379" i="4" s="1"/>
  <c r="P373" i="4"/>
  <c r="P379" i="4" s="1"/>
  <c r="Q373" i="4"/>
  <c r="Q379" i="4" s="1"/>
  <c r="R373" i="4"/>
  <c r="R379" i="4" s="1"/>
  <c r="S373" i="4"/>
  <c r="S379" i="4" s="1"/>
  <c r="T373" i="4"/>
  <c r="T379" i="4" s="1"/>
  <c r="U373" i="4"/>
  <c r="U379" i="4" s="1"/>
  <c r="E25" i="4"/>
  <c r="E34" i="4" s="1"/>
  <c r="F25" i="4"/>
  <c r="F34" i="4" s="1"/>
  <c r="G25" i="4"/>
  <c r="G34" i="4" s="1"/>
  <c r="H25" i="4"/>
  <c r="H34" i="4" s="1"/>
  <c r="I25" i="4"/>
  <c r="I34" i="4" s="1"/>
  <c r="J25" i="4"/>
  <c r="J34" i="4" s="1"/>
  <c r="K25" i="4"/>
  <c r="K34" i="4" s="1"/>
  <c r="L25" i="4"/>
  <c r="L34" i="4" s="1"/>
  <c r="M25" i="4"/>
  <c r="M34" i="4" s="1"/>
  <c r="N25" i="4"/>
  <c r="N34" i="4" s="1"/>
  <c r="O25" i="4"/>
  <c r="O34" i="4" s="1"/>
  <c r="P25" i="4"/>
  <c r="P34" i="4" s="1"/>
  <c r="Q25" i="4"/>
  <c r="Q34" i="4" s="1"/>
  <c r="R25" i="4"/>
  <c r="R34" i="4" s="1"/>
  <c r="S25" i="4"/>
  <c r="S34" i="4" s="1"/>
  <c r="T25" i="4"/>
  <c r="T34" i="4" s="1"/>
  <c r="U25" i="4"/>
  <c r="U34" i="4" s="1"/>
  <c r="E314" i="4"/>
  <c r="E322" i="4" s="1"/>
  <c r="F314" i="4"/>
  <c r="F322" i="4" s="1"/>
  <c r="G314" i="4"/>
  <c r="G322" i="4" s="1"/>
  <c r="H314" i="4"/>
  <c r="H322" i="4" s="1"/>
  <c r="I314" i="4"/>
  <c r="I322" i="4" s="1"/>
  <c r="J314" i="4"/>
  <c r="J322" i="4" s="1"/>
  <c r="K314" i="4"/>
  <c r="K322" i="4" s="1"/>
  <c r="L314" i="4"/>
  <c r="L322" i="4" s="1"/>
  <c r="M314" i="4"/>
  <c r="M322" i="4" s="1"/>
  <c r="N314" i="4"/>
  <c r="N322" i="4" s="1"/>
  <c r="O314" i="4"/>
  <c r="O322" i="4" s="1"/>
  <c r="P314" i="4"/>
  <c r="P322" i="4" s="1"/>
  <c r="Q314" i="4"/>
  <c r="Q322" i="4" s="1"/>
  <c r="R314" i="4"/>
  <c r="R322" i="4" s="1"/>
  <c r="S314" i="4"/>
  <c r="S322" i="4" s="1"/>
  <c r="T314" i="4"/>
  <c r="T322" i="4" s="1"/>
  <c r="U314" i="4"/>
  <c r="U322" i="4" s="1"/>
  <c r="E175" i="4"/>
  <c r="E185" i="4" s="1"/>
  <c r="F175" i="4"/>
  <c r="F185" i="4" s="1"/>
  <c r="G175" i="4"/>
  <c r="G185" i="4" s="1"/>
  <c r="H175" i="4"/>
  <c r="H185" i="4" s="1"/>
  <c r="I175" i="4"/>
  <c r="I185" i="4" s="1"/>
  <c r="J175" i="4"/>
  <c r="J185" i="4" s="1"/>
  <c r="K175" i="4"/>
  <c r="K185" i="4" s="1"/>
  <c r="L175" i="4"/>
  <c r="L185" i="4" s="1"/>
  <c r="M175" i="4"/>
  <c r="M185" i="4" s="1"/>
  <c r="N175" i="4"/>
  <c r="N185" i="4" s="1"/>
  <c r="O175" i="4"/>
  <c r="O185" i="4" s="1"/>
  <c r="P175" i="4"/>
  <c r="P185" i="4" s="1"/>
  <c r="Q175" i="4"/>
  <c r="Q185" i="4" s="1"/>
  <c r="R175" i="4"/>
  <c r="R185" i="4" s="1"/>
  <c r="S175" i="4"/>
  <c r="S185" i="4" s="1"/>
  <c r="T175" i="4"/>
  <c r="T185" i="4" s="1"/>
  <c r="U175" i="4"/>
  <c r="U185" i="4" s="1"/>
  <c r="E90" i="4"/>
  <c r="E100" i="4" s="1"/>
  <c r="F90" i="4"/>
  <c r="F100" i="4" s="1"/>
  <c r="G90" i="4"/>
  <c r="G100" i="4" s="1"/>
  <c r="H90" i="4"/>
  <c r="H100" i="4" s="1"/>
  <c r="I90" i="4"/>
  <c r="I100" i="4" s="1"/>
  <c r="J90" i="4"/>
  <c r="J100" i="4" s="1"/>
  <c r="K90" i="4"/>
  <c r="K100" i="4" s="1"/>
  <c r="L90" i="4"/>
  <c r="L100" i="4" s="1"/>
  <c r="M90" i="4"/>
  <c r="M100" i="4" s="1"/>
  <c r="N90" i="4"/>
  <c r="N100" i="4" s="1"/>
  <c r="O90" i="4"/>
  <c r="O100" i="4" s="1"/>
  <c r="P90" i="4"/>
  <c r="P100" i="4" s="1"/>
  <c r="Q90" i="4"/>
  <c r="Q100" i="4" s="1"/>
  <c r="R90" i="4"/>
  <c r="R100" i="4" s="1"/>
  <c r="S90" i="4"/>
  <c r="S100" i="4" s="1"/>
  <c r="T90" i="4"/>
  <c r="T100" i="4" s="1"/>
  <c r="U90" i="4"/>
  <c r="U100" i="4" s="1"/>
  <c r="E122" i="4"/>
  <c r="E132" i="4" s="1"/>
  <c r="F122" i="4"/>
  <c r="F132" i="4" s="1"/>
  <c r="G122" i="4"/>
  <c r="G132" i="4" s="1"/>
  <c r="H122" i="4"/>
  <c r="H132" i="4" s="1"/>
  <c r="I122" i="4"/>
  <c r="I132" i="4" s="1"/>
  <c r="J122" i="4"/>
  <c r="J132" i="4" s="1"/>
  <c r="K122" i="4"/>
  <c r="K132" i="4" s="1"/>
  <c r="L122" i="4"/>
  <c r="L132" i="4" s="1"/>
  <c r="M122" i="4"/>
  <c r="M132" i="4" s="1"/>
  <c r="N122" i="4"/>
  <c r="N132" i="4" s="1"/>
  <c r="O122" i="4"/>
  <c r="O132" i="4" s="1"/>
  <c r="P122" i="4"/>
  <c r="P132" i="4" s="1"/>
  <c r="Q122" i="4"/>
  <c r="Q132" i="4" s="1"/>
  <c r="R122" i="4"/>
  <c r="R132" i="4" s="1"/>
  <c r="S122" i="4"/>
  <c r="S132" i="4" s="1"/>
  <c r="T122" i="4"/>
  <c r="T132" i="4" s="1"/>
  <c r="U122" i="4"/>
  <c r="U132" i="4" s="1"/>
  <c r="D122" i="4"/>
  <c r="D132" i="4" s="1"/>
  <c r="D90" i="4"/>
  <c r="D100" i="4" s="1"/>
  <c r="D175" i="4"/>
  <c r="D185" i="4" s="1"/>
  <c r="D314" i="4"/>
  <c r="D322" i="4" s="1"/>
  <c r="D25" i="4"/>
  <c r="D34" i="4" s="1"/>
  <c r="D379" i="4"/>
  <c r="D217" i="4"/>
  <c r="D226" i="4" s="1"/>
  <c r="E60" i="4"/>
  <c r="E70" i="4" s="1"/>
  <c r="F60" i="4"/>
  <c r="F70" i="4" s="1"/>
  <c r="G60" i="4"/>
  <c r="G70" i="4" s="1"/>
  <c r="H60" i="4"/>
  <c r="H70" i="4" s="1"/>
  <c r="I60" i="4"/>
  <c r="I70" i="4" s="1"/>
  <c r="J60" i="4"/>
  <c r="J70" i="4" s="1"/>
  <c r="K60" i="4"/>
  <c r="K70" i="4" s="1"/>
  <c r="L60" i="4"/>
  <c r="L70" i="4" s="1"/>
  <c r="M60" i="4"/>
  <c r="M70" i="4" s="1"/>
  <c r="N60" i="4"/>
  <c r="N70" i="4" s="1"/>
  <c r="O60" i="4"/>
  <c r="O70" i="4" s="1"/>
  <c r="P60" i="4"/>
  <c r="P70" i="4" s="1"/>
  <c r="Q60" i="4"/>
  <c r="Q70" i="4" s="1"/>
  <c r="R60" i="4"/>
  <c r="R70" i="4" s="1"/>
  <c r="S60" i="4"/>
  <c r="S70" i="4" s="1"/>
  <c r="T60" i="4"/>
  <c r="T70" i="4" s="1"/>
  <c r="U60" i="4"/>
  <c r="U70" i="4" s="1"/>
  <c r="D60" i="4"/>
  <c r="D70" i="4" s="1"/>
  <c r="U267" i="4"/>
  <c r="U276" i="4" s="1"/>
  <c r="T267" i="4"/>
  <c r="T276" i="4" s="1"/>
  <c r="S267" i="4"/>
  <c r="S276" i="4" s="1"/>
  <c r="R267" i="4"/>
  <c r="R276" i="4" s="1"/>
  <c r="Q267" i="4"/>
  <c r="Q276" i="4" s="1"/>
  <c r="P267" i="4"/>
  <c r="P276" i="4" s="1"/>
  <c r="O267" i="4"/>
  <c r="O276" i="4" s="1"/>
  <c r="N267" i="4"/>
  <c r="N276" i="4" s="1"/>
  <c r="M267" i="4"/>
  <c r="M276" i="4" s="1"/>
  <c r="L267" i="4"/>
  <c r="L276" i="4" s="1"/>
  <c r="K267" i="4"/>
  <c r="K276" i="4" s="1"/>
  <c r="J267" i="4"/>
  <c r="J276" i="4" s="1"/>
  <c r="I267" i="4"/>
  <c r="I276" i="4" s="1"/>
  <c r="H267" i="4"/>
  <c r="H276" i="4" s="1"/>
  <c r="G267" i="4"/>
  <c r="G276" i="4" s="1"/>
  <c r="F267" i="4"/>
  <c r="F276" i="4" s="1"/>
  <c r="E267" i="4"/>
  <c r="E276" i="4" s="1"/>
  <c r="D267" i="4"/>
  <c r="D276" i="4" s="1"/>
  <c r="Y118" i="4"/>
  <c r="W118" i="4"/>
  <c r="V118" i="4"/>
  <c r="Y86" i="4"/>
  <c r="W86" i="4"/>
  <c r="V86" i="4"/>
  <c r="Y171" i="4"/>
  <c r="W171" i="4"/>
  <c r="V171" i="4"/>
  <c r="Y310" i="4"/>
  <c r="W310" i="4"/>
  <c r="V310" i="4"/>
  <c r="Y21" i="4"/>
  <c r="W21" i="4"/>
  <c r="V21" i="4"/>
  <c r="Y369" i="4"/>
  <c r="W369" i="4"/>
  <c r="V369" i="4"/>
  <c r="Y213" i="4"/>
  <c r="W213" i="4"/>
  <c r="V213" i="4"/>
  <c r="Y56" i="4"/>
  <c r="W56" i="4"/>
  <c r="V56" i="4"/>
  <c r="Y263" i="4"/>
  <c r="W263" i="4"/>
  <c r="V263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Y154" i="4"/>
  <c r="W154" i="4"/>
  <c r="V154" i="4"/>
  <c r="E42" i="4"/>
  <c r="E52" i="4" s="1"/>
  <c r="F42" i="4"/>
  <c r="F52" i="4" s="1"/>
  <c r="G42" i="4"/>
  <c r="G52" i="4" s="1"/>
  <c r="H42" i="4"/>
  <c r="H52" i="4" s="1"/>
  <c r="I42" i="4"/>
  <c r="I52" i="4" s="1"/>
  <c r="J42" i="4"/>
  <c r="J52" i="4" s="1"/>
  <c r="K42" i="4"/>
  <c r="K52" i="4" s="1"/>
  <c r="L42" i="4"/>
  <c r="L52" i="4" s="1"/>
  <c r="M42" i="4"/>
  <c r="M52" i="4" s="1"/>
  <c r="N42" i="4"/>
  <c r="N52" i="4" s="1"/>
  <c r="O42" i="4"/>
  <c r="O52" i="4" s="1"/>
  <c r="P42" i="4"/>
  <c r="P52" i="4" s="1"/>
  <c r="Q42" i="4"/>
  <c r="Q52" i="4" s="1"/>
  <c r="R42" i="4"/>
  <c r="R52" i="4" s="1"/>
  <c r="S42" i="4"/>
  <c r="S52" i="4" s="1"/>
  <c r="T42" i="4"/>
  <c r="T52" i="4" s="1"/>
  <c r="U42" i="4"/>
  <c r="U52" i="4" s="1"/>
  <c r="Y38" i="4"/>
  <c r="W38" i="4"/>
  <c r="V38" i="4"/>
  <c r="E8" i="4"/>
  <c r="E17" i="4" s="1"/>
  <c r="F8" i="4"/>
  <c r="F17" i="4" s="1"/>
  <c r="G8" i="4"/>
  <c r="G17" i="4" s="1"/>
  <c r="H8" i="4"/>
  <c r="H17" i="4" s="1"/>
  <c r="I8" i="4"/>
  <c r="I17" i="4" s="1"/>
  <c r="J8" i="4"/>
  <c r="J17" i="4" s="1"/>
  <c r="K8" i="4"/>
  <c r="K17" i="4" s="1"/>
  <c r="L8" i="4"/>
  <c r="L17" i="4" s="1"/>
  <c r="M8" i="4"/>
  <c r="M17" i="4" s="1"/>
  <c r="N8" i="4"/>
  <c r="N17" i="4" s="1"/>
  <c r="O8" i="4"/>
  <c r="O17" i="4" s="1"/>
  <c r="P8" i="4"/>
  <c r="P17" i="4" s="1"/>
  <c r="Q8" i="4"/>
  <c r="Q17" i="4" s="1"/>
  <c r="R8" i="4"/>
  <c r="R17" i="4" s="1"/>
  <c r="S8" i="4"/>
  <c r="S17" i="4" s="1"/>
  <c r="T8" i="4"/>
  <c r="T17" i="4" s="1"/>
  <c r="U8" i="4"/>
  <c r="U17" i="4" s="1"/>
  <c r="Y4" i="4"/>
  <c r="W4" i="4"/>
  <c r="V4" i="4"/>
  <c r="E387" i="4"/>
  <c r="E397" i="4" s="1"/>
  <c r="F387" i="4"/>
  <c r="F397" i="4" s="1"/>
  <c r="G387" i="4"/>
  <c r="G397" i="4" s="1"/>
  <c r="H387" i="4"/>
  <c r="H397" i="4" s="1"/>
  <c r="I387" i="4"/>
  <c r="I397" i="4" s="1"/>
  <c r="J387" i="4"/>
  <c r="J397" i="4" s="1"/>
  <c r="K387" i="4"/>
  <c r="K397" i="4" s="1"/>
  <c r="L387" i="4"/>
  <c r="L397" i="4" s="1"/>
  <c r="M387" i="4"/>
  <c r="M397" i="4" s="1"/>
  <c r="N387" i="4"/>
  <c r="N397" i="4" s="1"/>
  <c r="O387" i="4"/>
  <c r="O397" i="4" s="1"/>
  <c r="P387" i="4"/>
  <c r="P397" i="4" s="1"/>
  <c r="Q387" i="4"/>
  <c r="Q397" i="4" s="1"/>
  <c r="R387" i="4"/>
  <c r="R397" i="4" s="1"/>
  <c r="S387" i="4"/>
  <c r="S397" i="4" s="1"/>
  <c r="T387" i="4"/>
  <c r="T397" i="4" s="1"/>
  <c r="U387" i="4"/>
  <c r="U397" i="4" s="1"/>
  <c r="D387" i="4"/>
  <c r="D397" i="4" s="1"/>
  <c r="Y383" i="4"/>
  <c r="W383" i="4"/>
  <c r="V383" i="4"/>
  <c r="E347" i="4"/>
  <c r="E353" i="4" s="1"/>
  <c r="F347" i="4"/>
  <c r="F353" i="4" s="1"/>
  <c r="G347" i="4"/>
  <c r="G353" i="4" s="1"/>
  <c r="H347" i="4"/>
  <c r="H353" i="4" s="1"/>
  <c r="I347" i="4"/>
  <c r="I353" i="4" s="1"/>
  <c r="J347" i="4"/>
  <c r="J353" i="4" s="1"/>
  <c r="K347" i="4"/>
  <c r="K353" i="4" s="1"/>
  <c r="L347" i="4"/>
  <c r="L353" i="4" s="1"/>
  <c r="M347" i="4"/>
  <c r="M353" i="4" s="1"/>
  <c r="N347" i="4"/>
  <c r="N353" i="4" s="1"/>
  <c r="O347" i="4"/>
  <c r="O353" i="4" s="1"/>
  <c r="P347" i="4"/>
  <c r="P353" i="4" s="1"/>
  <c r="Q347" i="4"/>
  <c r="Q353" i="4" s="1"/>
  <c r="R347" i="4"/>
  <c r="R353" i="4" s="1"/>
  <c r="S347" i="4"/>
  <c r="S353" i="4" s="1"/>
  <c r="T347" i="4"/>
  <c r="T353" i="4" s="1"/>
  <c r="U347" i="4"/>
  <c r="U353" i="4" s="1"/>
  <c r="D347" i="4"/>
  <c r="D353" i="4" s="1"/>
  <c r="Y344" i="4"/>
  <c r="W344" i="4"/>
  <c r="V344" i="4"/>
  <c r="E296" i="4"/>
  <c r="E306" i="4" s="1"/>
  <c r="F296" i="4"/>
  <c r="F306" i="4" s="1"/>
  <c r="G296" i="4"/>
  <c r="G306" i="4" s="1"/>
  <c r="H296" i="4"/>
  <c r="H306" i="4" s="1"/>
  <c r="I296" i="4"/>
  <c r="I306" i="4" s="1"/>
  <c r="J296" i="4"/>
  <c r="J306" i="4" s="1"/>
  <c r="K296" i="4"/>
  <c r="K306" i="4" s="1"/>
  <c r="L296" i="4"/>
  <c r="L306" i="4" s="1"/>
  <c r="M296" i="4"/>
  <c r="M306" i="4" s="1"/>
  <c r="N296" i="4"/>
  <c r="N306" i="4" s="1"/>
  <c r="O296" i="4"/>
  <c r="O306" i="4" s="1"/>
  <c r="P296" i="4"/>
  <c r="P306" i="4" s="1"/>
  <c r="Q296" i="4"/>
  <c r="Q306" i="4" s="1"/>
  <c r="R296" i="4"/>
  <c r="R306" i="4" s="1"/>
  <c r="S296" i="4"/>
  <c r="S306" i="4" s="1"/>
  <c r="T296" i="4"/>
  <c r="T306" i="4" s="1"/>
  <c r="U296" i="4"/>
  <c r="U306" i="4" s="1"/>
  <c r="Y292" i="4"/>
  <c r="W292" i="4"/>
  <c r="V292" i="4"/>
  <c r="Y230" i="4"/>
  <c r="W230" i="4"/>
  <c r="V230" i="4"/>
  <c r="K46" i="3"/>
  <c r="J46" i="3"/>
  <c r="C46" i="3"/>
  <c r="Q24" i="5"/>
  <c r="Q33" i="5" s="1"/>
  <c r="P24" i="5"/>
  <c r="P33" i="5" s="1"/>
  <c r="O24" i="5"/>
  <c r="O33" i="5" s="1"/>
  <c r="N24" i="5"/>
  <c r="N33" i="5" s="1"/>
  <c r="M24" i="5"/>
  <c r="M33" i="5" s="1"/>
  <c r="L24" i="5"/>
  <c r="L33" i="5" s="1"/>
  <c r="K24" i="5"/>
  <c r="K33" i="5" s="1"/>
  <c r="J24" i="5"/>
  <c r="J33" i="5" s="1"/>
  <c r="I24" i="5"/>
  <c r="I33" i="5" s="1"/>
  <c r="H24" i="5"/>
  <c r="G24" i="5"/>
  <c r="G33" i="5" s="1"/>
  <c r="F24" i="5"/>
  <c r="F33" i="5" s="1"/>
  <c r="E24" i="5"/>
  <c r="E33" i="5" s="1"/>
  <c r="D24" i="5"/>
  <c r="D33" i="5" s="1"/>
  <c r="Q203" i="5"/>
  <c r="Q209" i="5" s="1"/>
  <c r="P203" i="5"/>
  <c r="P209" i="5" s="1"/>
  <c r="O203" i="5"/>
  <c r="O209" i="5" s="1"/>
  <c r="N203" i="5"/>
  <c r="N209" i="5" s="1"/>
  <c r="M203" i="5"/>
  <c r="M209" i="5" s="1"/>
  <c r="L203" i="5"/>
  <c r="L209" i="5" s="1"/>
  <c r="K203" i="5"/>
  <c r="K209" i="5" s="1"/>
  <c r="J203" i="5"/>
  <c r="J209" i="5" s="1"/>
  <c r="I203" i="5"/>
  <c r="I209" i="5" s="1"/>
  <c r="H203" i="5"/>
  <c r="H209" i="5" s="1"/>
  <c r="G203" i="5"/>
  <c r="G209" i="5" s="1"/>
  <c r="F203" i="5"/>
  <c r="F209" i="5" s="1"/>
  <c r="E203" i="5"/>
  <c r="E209" i="5" s="1"/>
  <c r="D203" i="5"/>
  <c r="D209" i="5" s="1"/>
  <c r="Q8" i="5"/>
  <c r="Q16" i="5" s="1"/>
  <c r="P8" i="5"/>
  <c r="P16" i="5" s="1"/>
  <c r="O8" i="5"/>
  <c r="O16" i="5" s="1"/>
  <c r="N8" i="5"/>
  <c r="N16" i="5" s="1"/>
  <c r="M8" i="5"/>
  <c r="M16" i="5" s="1"/>
  <c r="L8" i="5"/>
  <c r="L16" i="5" s="1"/>
  <c r="K8" i="5"/>
  <c r="K16" i="5" s="1"/>
  <c r="J8" i="5"/>
  <c r="J16" i="5" s="1"/>
  <c r="I8" i="5"/>
  <c r="I16" i="5" s="1"/>
  <c r="H8" i="5"/>
  <c r="G8" i="5"/>
  <c r="G16" i="5" s="1"/>
  <c r="F8" i="5"/>
  <c r="F16" i="5" s="1"/>
  <c r="E8" i="5"/>
  <c r="E16" i="5" s="1"/>
  <c r="D8" i="5"/>
  <c r="D16" i="5" s="1"/>
  <c r="Q160" i="5"/>
  <c r="Q168" i="5" s="1"/>
  <c r="P160" i="5"/>
  <c r="P168" i="5" s="1"/>
  <c r="O160" i="5"/>
  <c r="O168" i="5" s="1"/>
  <c r="N160" i="5"/>
  <c r="N168" i="5" s="1"/>
  <c r="M160" i="5"/>
  <c r="M168" i="5" s="1"/>
  <c r="L160" i="5"/>
  <c r="L168" i="5" s="1"/>
  <c r="K160" i="5"/>
  <c r="K168" i="5" s="1"/>
  <c r="J160" i="5"/>
  <c r="J168" i="5" s="1"/>
  <c r="I160" i="5"/>
  <c r="I168" i="5" s="1"/>
  <c r="H160" i="5"/>
  <c r="H168" i="5" s="1"/>
  <c r="G160" i="5"/>
  <c r="G168" i="5" s="1"/>
  <c r="F160" i="5"/>
  <c r="F168" i="5" s="1"/>
  <c r="E160" i="5"/>
  <c r="E168" i="5" s="1"/>
  <c r="D160" i="5"/>
  <c r="D168" i="5" s="1"/>
  <c r="Q94" i="5"/>
  <c r="Q103" i="5" s="1"/>
  <c r="P94" i="5"/>
  <c r="P103" i="5" s="1"/>
  <c r="O94" i="5"/>
  <c r="O103" i="5" s="1"/>
  <c r="N94" i="5"/>
  <c r="N103" i="5" s="1"/>
  <c r="M94" i="5"/>
  <c r="M103" i="5" s="1"/>
  <c r="L94" i="5"/>
  <c r="L103" i="5" s="1"/>
  <c r="K94" i="5"/>
  <c r="K103" i="5" s="1"/>
  <c r="J94" i="5"/>
  <c r="J103" i="5" s="1"/>
  <c r="I94" i="5"/>
  <c r="I103" i="5" s="1"/>
  <c r="H94" i="5"/>
  <c r="G94" i="5"/>
  <c r="G103" i="5" s="1"/>
  <c r="F94" i="5"/>
  <c r="F103" i="5" s="1"/>
  <c r="E94" i="5"/>
  <c r="E103" i="5" s="1"/>
  <c r="D94" i="5"/>
  <c r="D103" i="5" s="1"/>
  <c r="Q77" i="5"/>
  <c r="Q86" i="5" s="1"/>
  <c r="P77" i="5"/>
  <c r="P86" i="5" s="1"/>
  <c r="O77" i="5"/>
  <c r="O86" i="5" s="1"/>
  <c r="N77" i="5"/>
  <c r="N86" i="5" s="1"/>
  <c r="M77" i="5"/>
  <c r="M86" i="5" s="1"/>
  <c r="L77" i="5"/>
  <c r="L86" i="5" s="1"/>
  <c r="K77" i="5"/>
  <c r="K86" i="5" s="1"/>
  <c r="J77" i="5"/>
  <c r="J86" i="5" s="1"/>
  <c r="I77" i="5"/>
  <c r="I86" i="5" s="1"/>
  <c r="H77" i="5"/>
  <c r="H86" i="5" s="1"/>
  <c r="G77" i="5"/>
  <c r="F77" i="5"/>
  <c r="F86" i="5" s="1"/>
  <c r="E77" i="5"/>
  <c r="E86" i="5" s="1"/>
  <c r="D77" i="5"/>
  <c r="D86" i="5" s="1"/>
  <c r="Q127" i="5"/>
  <c r="Q137" i="5" s="1"/>
  <c r="P127" i="5"/>
  <c r="P137" i="5" s="1"/>
  <c r="O127" i="5"/>
  <c r="O137" i="5" s="1"/>
  <c r="N127" i="5"/>
  <c r="N137" i="5" s="1"/>
  <c r="M127" i="5"/>
  <c r="M137" i="5" s="1"/>
  <c r="L127" i="5"/>
  <c r="L137" i="5" s="1"/>
  <c r="K127" i="5"/>
  <c r="K137" i="5" s="1"/>
  <c r="J127" i="5"/>
  <c r="J137" i="5" s="1"/>
  <c r="I127" i="5"/>
  <c r="I137" i="5" s="1"/>
  <c r="H127" i="5"/>
  <c r="G127" i="5"/>
  <c r="G137" i="5" s="1"/>
  <c r="F127" i="5"/>
  <c r="F137" i="5" s="1"/>
  <c r="E127" i="5"/>
  <c r="E137" i="5" s="1"/>
  <c r="D127" i="5"/>
  <c r="D137" i="5" s="1"/>
  <c r="Q176" i="5"/>
  <c r="Q184" i="5" s="1"/>
  <c r="P176" i="5"/>
  <c r="P184" i="5" s="1"/>
  <c r="O176" i="5"/>
  <c r="O184" i="5" s="1"/>
  <c r="N176" i="5"/>
  <c r="N184" i="5" s="1"/>
  <c r="M176" i="5"/>
  <c r="M184" i="5" s="1"/>
  <c r="L176" i="5"/>
  <c r="L184" i="5" s="1"/>
  <c r="K176" i="5"/>
  <c r="K184" i="5" s="1"/>
  <c r="J176" i="5"/>
  <c r="J184" i="5" s="1"/>
  <c r="I176" i="5"/>
  <c r="I184" i="5" s="1"/>
  <c r="H176" i="5"/>
  <c r="H184" i="5" s="1"/>
  <c r="G176" i="5"/>
  <c r="G184" i="5" s="1"/>
  <c r="F176" i="5"/>
  <c r="F184" i="5" s="1"/>
  <c r="E176" i="5"/>
  <c r="E184" i="5" s="1"/>
  <c r="D176" i="5"/>
  <c r="D184" i="5" s="1"/>
  <c r="Q145" i="5"/>
  <c r="Q152" i="5" s="1"/>
  <c r="P145" i="5"/>
  <c r="P152" i="5" s="1"/>
  <c r="O145" i="5"/>
  <c r="O152" i="5" s="1"/>
  <c r="N145" i="5"/>
  <c r="N152" i="5" s="1"/>
  <c r="M145" i="5"/>
  <c r="M152" i="5" s="1"/>
  <c r="L145" i="5"/>
  <c r="L152" i="5" s="1"/>
  <c r="K145" i="5"/>
  <c r="K152" i="5" s="1"/>
  <c r="J145" i="5"/>
  <c r="J152" i="5" s="1"/>
  <c r="I145" i="5"/>
  <c r="I152" i="5" s="1"/>
  <c r="H145" i="5"/>
  <c r="H152" i="5" s="1"/>
  <c r="G145" i="5"/>
  <c r="G152" i="5" s="1"/>
  <c r="F145" i="5"/>
  <c r="F152" i="5" s="1"/>
  <c r="E145" i="5"/>
  <c r="E152" i="5" s="1"/>
  <c r="D145" i="5"/>
  <c r="D152" i="5" s="1"/>
  <c r="Q111" i="5"/>
  <c r="Q119" i="5" s="1"/>
  <c r="P111" i="5"/>
  <c r="P119" i="5" s="1"/>
  <c r="O111" i="5"/>
  <c r="O119" i="5" s="1"/>
  <c r="N111" i="5"/>
  <c r="N119" i="5" s="1"/>
  <c r="M111" i="5"/>
  <c r="M119" i="5" s="1"/>
  <c r="L111" i="5"/>
  <c r="L119" i="5" s="1"/>
  <c r="K111" i="5"/>
  <c r="K119" i="5" s="1"/>
  <c r="J111" i="5"/>
  <c r="J119" i="5" s="1"/>
  <c r="I111" i="5"/>
  <c r="I119" i="5" s="1"/>
  <c r="H111" i="5"/>
  <c r="H119" i="5" s="1"/>
  <c r="G111" i="5"/>
  <c r="G119" i="5" s="1"/>
  <c r="F111" i="5"/>
  <c r="F119" i="5" s="1"/>
  <c r="E111" i="5"/>
  <c r="E119" i="5" s="1"/>
  <c r="D111" i="5"/>
  <c r="D119" i="5" s="1"/>
  <c r="R184" i="5" l="1"/>
  <c r="R94" i="5"/>
  <c r="R119" i="5"/>
  <c r="R168" i="5"/>
  <c r="H137" i="5"/>
  <c r="R137" i="5" s="1"/>
  <c r="R127" i="5"/>
  <c r="H33" i="5"/>
  <c r="R33" i="5" s="1"/>
  <c r="R24" i="5"/>
  <c r="H103" i="5"/>
  <c r="R103" i="5" s="1"/>
  <c r="H16" i="5"/>
  <c r="R16" i="5" s="1"/>
  <c r="R8" i="5"/>
  <c r="G86" i="5"/>
  <c r="R86" i="5" s="1"/>
  <c r="R77" i="5"/>
  <c r="D405" i="4"/>
  <c r="D415" i="4" s="1"/>
  <c r="X340" i="4"/>
  <c r="Y379" i="4"/>
  <c r="Y244" i="4"/>
  <c r="Y100" i="4"/>
  <c r="W100" i="4"/>
  <c r="Y306" i="4"/>
  <c r="Y52" i="4"/>
  <c r="Y70" i="4"/>
  <c r="Y132" i="4"/>
  <c r="V185" i="4"/>
  <c r="W306" i="4"/>
  <c r="Y34" i="4"/>
  <c r="W415" i="4"/>
  <c r="W353" i="4"/>
  <c r="W397" i="4"/>
  <c r="Y397" i="4"/>
  <c r="Y226" i="4"/>
  <c r="W226" i="4"/>
  <c r="V306" i="4"/>
  <c r="V244" i="4"/>
  <c r="W34" i="4"/>
  <c r="V379" i="4"/>
  <c r="Y185" i="4"/>
  <c r="V70" i="4"/>
  <c r="Y276" i="4"/>
  <c r="V353" i="4"/>
  <c r="Y353" i="4"/>
  <c r="V52" i="4"/>
  <c r="V132" i="4"/>
  <c r="W276" i="4"/>
  <c r="V322" i="4"/>
  <c r="V100" i="4"/>
  <c r="V397" i="4"/>
  <c r="W17" i="4"/>
  <c r="V276" i="4"/>
  <c r="W322" i="4"/>
  <c r="V34" i="4"/>
  <c r="V17" i="4"/>
  <c r="W185" i="4"/>
  <c r="W52" i="4"/>
  <c r="W70" i="4"/>
  <c r="W132" i="4"/>
  <c r="W244" i="4"/>
  <c r="W379" i="4"/>
  <c r="V226" i="4"/>
  <c r="Y17" i="4"/>
  <c r="Y322" i="4"/>
  <c r="S33" i="5"/>
  <c r="R209" i="5"/>
  <c r="S209" i="5"/>
  <c r="S16" i="5"/>
  <c r="S168" i="5"/>
  <c r="S103" i="5"/>
  <c r="S137" i="5"/>
  <c r="S184" i="5"/>
  <c r="R152" i="5"/>
  <c r="S152" i="5"/>
  <c r="S119" i="5"/>
  <c r="S213" i="5"/>
  <c r="I217" i="5"/>
  <c r="I227" i="5" s="1"/>
  <c r="R213" i="5"/>
  <c r="Y401" i="4"/>
  <c r="X263" i="4"/>
  <c r="Y347" i="4"/>
  <c r="Y8" i="4"/>
  <c r="Y314" i="4"/>
  <c r="X56" i="4"/>
  <c r="X310" i="4"/>
  <c r="Y296" i="4"/>
  <c r="X383" i="4"/>
  <c r="Y25" i="4"/>
  <c r="Y158" i="4"/>
  <c r="X21" i="4"/>
  <c r="Y373" i="4"/>
  <c r="X213" i="4"/>
  <c r="X171" i="4"/>
  <c r="X230" i="4"/>
  <c r="X344" i="4"/>
  <c r="X4" i="4"/>
  <c r="X369" i="4"/>
  <c r="X86" i="4"/>
  <c r="H217" i="5"/>
  <c r="H227" i="5" s="1"/>
  <c r="R160" i="5"/>
  <c r="R176" i="5"/>
  <c r="R203" i="5"/>
  <c r="S8" i="5"/>
  <c r="R145" i="5"/>
  <c r="R111" i="5"/>
  <c r="W405" i="4"/>
  <c r="V401" i="4"/>
  <c r="H405" i="4"/>
  <c r="H415" i="4" s="1"/>
  <c r="Y415" i="4" s="1"/>
  <c r="W25" i="4"/>
  <c r="W122" i="4"/>
  <c r="W401" i="4"/>
  <c r="Y217" i="4"/>
  <c r="X292" i="4"/>
  <c r="Y42" i="4"/>
  <c r="V122" i="4"/>
  <c r="W347" i="4"/>
  <c r="V158" i="4"/>
  <c r="V42" i="4"/>
  <c r="W175" i="4"/>
  <c r="Y60" i="4"/>
  <c r="W158" i="4"/>
  <c r="Y122" i="4"/>
  <c r="W387" i="4"/>
  <c r="Y90" i="4"/>
  <c r="W217" i="4"/>
  <c r="W42" i="4"/>
  <c r="V175" i="4"/>
  <c r="Y387" i="4"/>
  <c r="W8" i="4"/>
  <c r="V373" i="4"/>
  <c r="V267" i="4"/>
  <c r="V314" i="4"/>
  <c r="V387" i="4"/>
  <c r="W267" i="4"/>
  <c r="W60" i="4"/>
  <c r="Y175" i="4"/>
  <c r="W373" i="4"/>
  <c r="V347" i="4"/>
  <c r="V90" i="4"/>
  <c r="V217" i="4"/>
  <c r="V60" i="4"/>
  <c r="V296" i="4"/>
  <c r="W314" i="4"/>
  <c r="Y234" i="4"/>
  <c r="W90" i="4"/>
  <c r="V25" i="4"/>
  <c r="X154" i="4"/>
  <c r="X118" i="4"/>
  <c r="V8" i="4"/>
  <c r="W296" i="4"/>
  <c r="X38" i="4"/>
  <c r="Y267" i="4"/>
  <c r="W234" i="4"/>
  <c r="V234" i="4"/>
  <c r="S203" i="5"/>
  <c r="S24" i="5"/>
  <c r="S160" i="5"/>
  <c r="S94" i="5"/>
  <c r="S77" i="5"/>
  <c r="S127" i="5"/>
  <c r="S176" i="5"/>
  <c r="S145" i="5"/>
  <c r="S111" i="5"/>
  <c r="G217" i="5"/>
  <c r="G227" i="5" s="1"/>
  <c r="R227" i="5" l="1"/>
  <c r="S86" i="5"/>
  <c r="S227" i="5"/>
  <c r="X100" i="4"/>
  <c r="X185" i="4"/>
  <c r="X306" i="4"/>
  <c r="X353" i="4"/>
  <c r="X276" i="4"/>
  <c r="X70" i="4"/>
  <c r="X226" i="4"/>
  <c r="X397" i="4"/>
  <c r="X379" i="4"/>
  <c r="X17" i="4"/>
  <c r="X34" i="4"/>
  <c r="X322" i="4"/>
  <c r="X132" i="4"/>
  <c r="X244" i="4"/>
  <c r="V415" i="4"/>
  <c r="X415" i="4" s="1"/>
  <c r="X52" i="4"/>
  <c r="R217" i="5"/>
  <c r="X347" i="4"/>
  <c r="X387" i="4"/>
  <c r="X122" i="4"/>
  <c r="X42" i="4"/>
  <c r="X8" i="4"/>
  <c r="X175" i="4"/>
  <c r="X217" i="4"/>
  <c r="X25" i="4"/>
  <c r="X296" i="4"/>
  <c r="X158" i="4"/>
  <c r="X401" i="4"/>
  <c r="V405" i="4"/>
  <c r="X405" i="4" s="1"/>
  <c r="Y405" i="4"/>
  <c r="X234" i="4"/>
  <c r="X314" i="4"/>
  <c r="X60" i="4"/>
  <c r="X267" i="4"/>
  <c r="X90" i="4"/>
  <c r="X373" i="4"/>
  <c r="S217" i="5"/>
  <c r="O31" i="3" l="1"/>
  <c r="M46" i="3"/>
  <c r="I46" i="3"/>
  <c r="U21" i="3"/>
  <c r="V21" i="3"/>
  <c r="X21" i="3"/>
  <c r="D31" i="3"/>
  <c r="E31" i="3"/>
  <c r="F31" i="3"/>
  <c r="G31" i="3"/>
  <c r="H31" i="3"/>
  <c r="I31" i="3"/>
  <c r="J31" i="3"/>
  <c r="K31" i="3"/>
  <c r="L31" i="3"/>
  <c r="N31" i="3"/>
  <c r="P31" i="3"/>
  <c r="Q31" i="3"/>
  <c r="R31" i="3"/>
  <c r="S31" i="3"/>
  <c r="T31" i="3"/>
  <c r="C31" i="3"/>
  <c r="D46" i="3"/>
  <c r="E46" i="3"/>
  <c r="F46" i="3"/>
  <c r="G46" i="3"/>
  <c r="H46" i="3"/>
  <c r="L46" i="3"/>
  <c r="N46" i="3"/>
  <c r="O46" i="3"/>
  <c r="P46" i="3"/>
  <c r="Q41" i="3"/>
  <c r="R41" i="3"/>
  <c r="R38" i="3"/>
  <c r="R36" i="3"/>
  <c r="R43" i="3"/>
  <c r="R35" i="3"/>
  <c r="R44" i="3"/>
  <c r="R42" i="3"/>
  <c r="R40" i="3"/>
  <c r="R39" i="3"/>
  <c r="R45" i="3"/>
  <c r="R37" i="3"/>
  <c r="Q38" i="3"/>
  <c r="Q36" i="3"/>
  <c r="Q43" i="3"/>
  <c r="Q35" i="3"/>
  <c r="Q44" i="3"/>
  <c r="Q42" i="3"/>
  <c r="Q40" i="3"/>
  <c r="Q39" i="3"/>
  <c r="Q45" i="3"/>
  <c r="Q37" i="3"/>
  <c r="V14" i="3"/>
  <c r="V15" i="3"/>
  <c r="V16" i="3"/>
  <c r="V17" i="3"/>
  <c r="V18" i="3"/>
  <c r="V19" i="3"/>
  <c r="V20" i="3"/>
  <c r="V22" i="3"/>
  <c r="V23" i="3"/>
  <c r="V24" i="3"/>
  <c r="V25" i="3"/>
  <c r="V26" i="3"/>
  <c r="V27" i="3"/>
  <c r="V28" i="3"/>
  <c r="V29" i="3"/>
  <c r="V30" i="3"/>
  <c r="V13" i="3"/>
  <c r="U14" i="3"/>
  <c r="U15" i="3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13" i="3"/>
  <c r="X14" i="3"/>
  <c r="X15" i="3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13" i="3"/>
  <c r="W21" i="3" l="1"/>
  <c r="X31" i="3"/>
  <c r="U31" i="3"/>
  <c r="V31" i="3"/>
  <c r="W13" i="3"/>
  <c r="W28" i="3"/>
  <c r="W23" i="3"/>
  <c r="W24" i="3"/>
  <c r="W15" i="3"/>
  <c r="W22" i="3"/>
  <c r="W19" i="3"/>
  <c r="W30" i="3"/>
  <c r="W14" i="3"/>
  <c r="W20" i="3"/>
  <c r="W29" i="3"/>
  <c r="W27" i="3"/>
  <c r="W26" i="3"/>
  <c r="W25" i="3"/>
  <c r="W18" i="3"/>
  <c r="W17" i="3"/>
  <c r="W16" i="3"/>
  <c r="R46" i="3"/>
  <c r="Q46" i="3"/>
  <c r="W31" i="3" l="1"/>
  <c r="T165" i="4"/>
  <c r="T167" i="4" s="1"/>
  <c r="H165" i="4"/>
  <c r="S165" i="4"/>
  <c r="S167" i="4" s="1"/>
  <c r="G165" i="4"/>
  <c r="G167" i="4" s="1"/>
  <c r="R165" i="4"/>
  <c r="R167" i="4" s="1"/>
  <c r="F165" i="4"/>
  <c r="F167" i="4" s="1"/>
  <c r="Q165" i="4"/>
  <c r="Q167" i="4" s="1"/>
  <c r="E165" i="4"/>
  <c r="E167" i="4" s="1"/>
  <c r="M165" i="4"/>
  <c r="M167" i="4" s="1"/>
  <c r="L165" i="4"/>
  <c r="L167" i="4" s="1"/>
  <c r="P165" i="4"/>
  <c r="P167" i="4" s="1"/>
  <c r="D165" i="4"/>
  <c r="D167" i="4" s="1"/>
  <c r="J165" i="4"/>
  <c r="O165" i="4"/>
  <c r="O167" i="4" s="1"/>
  <c r="N165" i="4"/>
  <c r="N167" i="4" s="1"/>
  <c r="K165" i="4"/>
  <c r="K167" i="4" s="1"/>
  <c r="U165" i="4"/>
  <c r="U167" i="4" s="1"/>
  <c r="I165" i="4"/>
  <c r="I167" i="4" s="1"/>
  <c r="Y165" i="4" l="1"/>
  <c r="W165" i="4"/>
  <c r="V165" i="4"/>
  <c r="X165" i="4" s="1"/>
  <c r="H167" i="4"/>
  <c r="J167" i="4"/>
  <c r="W167" i="4" s="1"/>
  <c r="Y167" i="4" l="1"/>
  <c r="V167" i="4"/>
  <c r="X167" i="4" s="1"/>
</calcChain>
</file>

<file path=xl/sharedStrings.xml><?xml version="1.0" encoding="utf-8"?>
<sst xmlns="http://schemas.openxmlformats.org/spreadsheetml/2006/main" count="2241" uniqueCount="254">
  <si>
    <t>AB</t>
  </si>
  <si>
    <t>R</t>
  </si>
  <si>
    <t>H</t>
  </si>
  <si>
    <t>RBI</t>
  </si>
  <si>
    <t>BB</t>
  </si>
  <si>
    <t>K</t>
  </si>
  <si>
    <t>Alex Fascia</t>
  </si>
  <si>
    <t>Sam Lebel</t>
  </si>
  <si>
    <t>Logan Janes</t>
  </si>
  <si>
    <t>1B</t>
  </si>
  <si>
    <t>RF</t>
  </si>
  <si>
    <t>2B</t>
  </si>
  <si>
    <t>Joe Ferreira</t>
  </si>
  <si>
    <t>Andrew Thomson</t>
  </si>
  <si>
    <t>Patrick Pinlac</t>
  </si>
  <si>
    <t>Dawson Fascia</t>
  </si>
  <si>
    <t>Caleb Chramow</t>
  </si>
  <si>
    <t>Batting</t>
  </si>
  <si>
    <t>Pitching</t>
  </si>
  <si>
    <t>Alex Emmerson</t>
  </si>
  <si>
    <t>IP</t>
  </si>
  <si>
    <t>ER</t>
  </si>
  <si>
    <t>Aiden Cowper</t>
  </si>
  <si>
    <t>Jayke Wong</t>
  </si>
  <si>
    <t>Matt Bardoel</t>
  </si>
  <si>
    <t>Myles Swartz</t>
  </si>
  <si>
    <t>Arman Lakhani</t>
  </si>
  <si>
    <t>Brad McLaughlin</t>
  </si>
  <si>
    <t>Keegan Murphy</t>
  </si>
  <si>
    <t>Ralph Lahey</t>
  </si>
  <si>
    <t>Victor Speciale</t>
  </si>
  <si>
    <t>Cameron Hibbs</t>
  </si>
  <si>
    <t>Yannick Rickli</t>
  </si>
  <si>
    <t>May Update</t>
  </si>
  <si>
    <t>Team</t>
  </si>
  <si>
    <t>Record</t>
  </si>
  <si>
    <t>Win %</t>
  </si>
  <si>
    <t>GB</t>
  </si>
  <si>
    <t>Home</t>
  </si>
  <si>
    <t>Away</t>
  </si>
  <si>
    <t>RA</t>
  </si>
  <si>
    <t>Diff.</t>
  </si>
  <si>
    <t>Last 10</t>
  </si>
  <si>
    <t>Streak</t>
  </si>
  <si>
    <t xml:space="preserve"> </t>
  </si>
  <si>
    <t>Ken Johnson Division</t>
  </si>
  <si>
    <t>Len Andrews Division</t>
  </si>
  <si>
    <t>Team Best -Min 15 AB</t>
  </si>
  <si>
    <t>GP</t>
  </si>
  <si>
    <t>PA</t>
  </si>
  <si>
    <t>3B</t>
  </si>
  <si>
    <t>HR</t>
  </si>
  <si>
    <t>Sac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</si>
  <si>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</si>
  <si>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</si>
  <si>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</si>
  <si>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</si>
  <si>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</si>
  <si>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</si>
  <si>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</si>
  <si>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</si>
  <si>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</si>
  <si>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Aidan Murphy</t>
  </si>
  <si>
    <t>C J Fearon</t>
  </si>
  <si>
    <t>Joseph Ferreira</t>
  </si>
  <si>
    <t>Team Totals</t>
  </si>
  <si>
    <t>Team Best - Min 5 IP</t>
  </si>
  <si>
    <t>G</t>
  </si>
  <si>
    <t>GS</t>
  </si>
  <si>
    <t>CG</t>
  </si>
  <si>
    <t>Hits</t>
  </si>
  <si>
    <t>WP</t>
  </si>
  <si>
    <t>Won</t>
  </si>
  <si>
    <t>Lost</t>
  </si>
  <si>
    <t>Sv</t>
  </si>
  <si>
    <t>ERA</t>
  </si>
  <si>
    <t>WHIP</t>
  </si>
  <si>
    <t>Jayden Jeminson</t>
  </si>
  <si>
    <t>Dylan Langlois</t>
  </si>
  <si>
    <t>May</t>
  </si>
  <si>
    <t>June</t>
  </si>
  <si>
    <t>July</t>
  </si>
  <si>
    <t>August</t>
  </si>
  <si>
    <t>Brampton Royals</t>
  </si>
  <si>
    <t>Etobicoke Rangers</t>
  </si>
  <si>
    <t>Erindale Cardinals</t>
  </si>
  <si>
    <t>6 - 2</t>
  </si>
  <si>
    <t>0 - 4</t>
  </si>
  <si>
    <t>4 - 1</t>
  </si>
  <si>
    <t>-</t>
  </si>
  <si>
    <t>2 - 1</t>
  </si>
  <si>
    <t>0 - 2</t>
  </si>
  <si>
    <t>+26</t>
  </si>
  <si>
    <t>+31</t>
  </si>
  <si>
    <t>-27</t>
  </si>
  <si>
    <t>Won 1</t>
  </si>
  <si>
    <t>Lost 1</t>
  </si>
  <si>
    <t>Lost 4</t>
  </si>
  <si>
    <t>.750</t>
  </si>
  <si>
    <t>.000</t>
  </si>
  <si>
    <t>2 - 2</t>
  </si>
  <si>
    <t>.500</t>
  </si>
  <si>
    <t>0 - 1</t>
  </si>
  <si>
    <t>+1</t>
  </si>
  <si>
    <t>Won 2</t>
  </si>
  <si>
    <t>4 - 2</t>
  </si>
  <si>
    <t>.667</t>
  </si>
  <si>
    <t>Sarnia</t>
  </si>
  <si>
    <t>Elims</t>
  </si>
  <si>
    <t>Playoffs</t>
  </si>
  <si>
    <t>League</t>
  </si>
  <si>
    <t>Tournaments</t>
  </si>
  <si>
    <t>Hap Walters</t>
  </si>
  <si>
    <t>Season Totals</t>
  </si>
  <si>
    <t>2 - 4</t>
  </si>
  <si>
    <t>.333</t>
  </si>
  <si>
    <t>1 - 2</t>
  </si>
  <si>
    <t>1 - 0</t>
  </si>
  <si>
    <t>1 - 1</t>
  </si>
  <si>
    <t>1 - 3</t>
  </si>
  <si>
    <t>Burlington Brants</t>
  </si>
  <si>
    <t>Milton Red Sox</t>
  </si>
  <si>
    <t>Oakville A's</t>
  </si>
  <si>
    <t>-32</t>
  </si>
  <si>
    <t>June Update</t>
  </si>
  <si>
    <t>#24</t>
  </si>
  <si>
    <t>#31</t>
  </si>
  <si>
    <t>#72</t>
  </si>
  <si>
    <t>#29</t>
  </si>
  <si>
    <t>#20</t>
  </si>
  <si>
    <t>#21</t>
  </si>
  <si>
    <t>#51</t>
  </si>
  <si>
    <t>#11</t>
  </si>
  <si>
    <t>#98</t>
  </si>
  <si>
    <t>#7</t>
  </si>
  <si>
    <t>#18</t>
  </si>
  <si>
    <t>#99</t>
  </si>
  <si>
    <t>#55</t>
  </si>
  <si>
    <t>#1</t>
  </si>
  <si>
    <t>#3</t>
  </si>
  <si>
    <t>#14</t>
  </si>
  <si>
    <t>#27</t>
  </si>
  <si>
    <t>#6</t>
  </si>
  <si>
    <t>#23</t>
  </si>
  <si>
    <t>#2</t>
  </si>
  <si>
    <t>#33</t>
  </si>
  <si>
    <t>#19</t>
  </si>
  <si>
    <t>#8</t>
  </si>
  <si>
    <t>#9</t>
  </si>
  <si>
    <t>Vaughan</t>
  </si>
  <si>
    <t>Marco DiRoma</t>
  </si>
  <si>
    <t>Team Best -Min 5 AB</t>
  </si>
  <si>
    <t>Team Best - Min 3 IP</t>
  </si>
  <si>
    <t>Won 8</t>
  </si>
  <si>
    <t>Lost 3</t>
  </si>
  <si>
    <t>3-3-1</t>
  </si>
  <si>
    <t>5-6-1</t>
  </si>
  <si>
    <t>4-5-1</t>
  </si>
  <si>
    <t>1-11-1</t>
  </si>
  <si>
    <t>5-1</t>
  </si>
  <si>
    <t>1-6</t>
  </si>
  <si>
    <t>4-1</t>
  </si>
  <si>
    <t>8-2</t>
  </si>
  <si>
    <t>1-8-1</t>
  </si>
  <si>
    <t>Won 3</t>
  </si>
  <si>
    <t>1-3</t>
  </si>
  <si>
    <t>3-2</t>
  </si>
  <si>
    <t>7-3</t>
  </si>
  <si>
    <t>2-3</t>
  </si>
  <si>
    <t>9-2</t>
  </si>
  <si>
    <t>1-9</t>
  </si>
  <si>
    <t>Lost 5</t>
  </si>
  <si>
    <t>3-9</t>
  </si>
  <si>
    <t>2-6</t>
  </si>
  <si>
    <t>#25</t>
  </si>
  <si>
    <t>L Colavielo</t>
  </si>
  <si>
    <t>#88</t>
  </si>
  <si>
    <t>July Update</t>
  </si>
  <si>
    <t>Caleb Cowper</t>
  </si>
  <si>
    <t>Etobicoke</t>
  </si>
  <si>
    <t>Brampton</t>
  </si>
  <si>
    <t>Erindale</t>
  </si>
  <si>
    <t>Burlington</t>
  </si>
  <si>
    <t>Milton</t>
  </si>
  <si>
    <t>Oakville</t>
  </si>
  <si>
    <t>19-4</t>
  </si>
  <si>
    <t>17-4</t>
  </si>
  <si>
    <t>9-9-1</t>
  </si>
  <si>
    <t>5-13-1</t>
  </si>
  <si>
    <t>5-5-1</t>
  </si>
  <si>
    <t>3-7-1</t>
  </si>
  <si>
    <t>2-5</t>
  </si>
  <si>
    <t>10-1</t>
  </si>
  <si>
    <t>2-8</t>
  </si>
  <si>
    <t>4-4</t>
  </si>
  <si>
    <t>3-8-1</t>
  </si>
  <si>
    <t>9-3</t>
  </si>
  <si>
    <t>2-7-1</t>
  </si>
  <si>
    <t>9-1</t>
  </si>
  <si>
    <t>Lost 2</t>
  </si>
  <si>
    <t>7-12-1</t>
  </si>
  <si>
    <t>4-16-1</t>
  </si>
  <si>
    <t>2.5</t>
  </si>
  <si>
    <t>13.5</t>
  </si>
  <si>
    <t>4-5</t>
  </si>
  <si>
    <t>2-9</t>
  </si>
  <si>
    <t>3-6-1</t>
  </si>
  <si>
    <t>Kyle Mucin</t>
  </si>
  <si>
    <t>#83</t>
  </si>
  <si>
    <t>Tournament</t>
  </si>
  <si>
    <t>August Update</t>
  </si>
  <si>
    <t>Luke Chevy</t>
  </si>
  <si>
    <t>19-5</t>
  </si>
  <si>
    <t>11-11-2</t>
  </si>
  <si>
    <t>.792</t>
  </si>
  <si>
    <t>11-2</t>
  </si>
  <si>
    <t>8-3</t>
  </si>
  <si>
    <t>6-6-1</t>
  </si>
  <si>
    <t>8-15-1</t>
  </si>
  <si>
    <t>3.5</t>
  </si>
  <si>
    <t>4-8-1</t>
  </si>
  <si>
    <t>3-5-1</t>
  </si>
  <si>
    <t>4-7</t>
  </si>
  <si>
    <t>4-10</t>
  </si>
  <si>
    <t>3-7</t>
  </si>
  <si>
    <t>.833</t>
  </si>
  <si>
    <t>5-17-2</t>
  </si>
  <si>
    <t>.250</t>
  </si>
  <si>
    <t>11-1</t>
  </si>
  <si>
    <t>2-8-2</t>
  </si>
  <si>
    <t>Overall</t>
  </si>
  <si>
    <t>11.5</t>
  </si>
  <si>
    <t>20-4</t>
  </si>
  <si>
    <t>Vic Specialle</t>
  </si>
  <si>
    <t>Team Best - Min 25 AB</t>
  </si>
  <si>
    <t>Team Best - Min 10 IP</t>
  </si>
  <si>
    <t>2024 Regular Season Batting</t>
  </si>
  <si>
    <t>Player</t>
  </si>
  <si>
    <t>2024 Regular Season Pitching</t>
  </si>
  <si>
    <t>Vic Speciale</t>
  </si>
  <si>
    <t>Andrew Cooper</t>
  </si>
  <si>
    <t>#77</t>
  </si>
  <si>
    <t>Aug</t>
  </si>
  <si>
    <t>2024 Tournament Batting</t>
  </si>
  <si>
    <t>2024 Tournament Pitching</t>
  </si>
  <si>
    <t>Caleb Chamrow</t>
  </si>
  <si>
    <t>Team Best - Min 10 AB</t>
  </si>
  <si>
    <t>2024 Season Batting</t>
  </si>
  <si>
    <t>2024 Season Pitching</t>
  </si>
  <si>
    <t>7-17-1</t>
  </si>
  <si>
    <t>.791</t>
  </si>
  <si>
    <t>5</t>
  </si>
  <si>
    <t>13</t>
  </si>
  <si>
    <t>2024 Final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</si>
</sst>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64" fontId="4" fillId="0" borderId="0" xfId="0" applyNumberFormat="1" applyFont="1" applyAlignment="1">
      <alignment horizontal="center"/>
    </xf>
    <xf numFmtId="12" fontId="4" fillId="0" borderId="0" xfId="0" applyNumberFormat="1" applyFont="1" applyAlignment="1">
      <alignment horizontal="center"/>
    </xf>
    <xf numFmtId="1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" fontId="0" fillId="0" borderId="0" xfId="0" quotePrefix="1" applyNumberForma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2" fontId="5" fillId="0" borderId="1" xfId="0" applyNumberFormat="1" applyFont="1" applyBorder="1" applyAlignment="1">
      <alignment horizontal="center"/>
    </xf>
    <xf numFmtId="12" fontId="2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2" fontId="6" fillId="2" borderId="2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2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12" fontId="0" fillId="2" borderId="0" xfId="0" applyNumberForma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12" fontId="5" fillId="2" borderId="1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0" xfId="1" quotePrefix="1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12" fontId="5" fillId="2" borderId="0" xfId="0" applyNumberFormat="1" applyFont="1" applyFill="1" applyAlignment="1">
      <alignment horizontal="center"/>
    </xf>
    <xf numFmtId="12" fontId="2" fillId="2" borderId="0" xfId="0" applyNumberFormat="1" applyFont="1" applyFill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0" borderId="5" xfId="0" applyBorder="1"/>
    <xf numFmtId="164" fontId="2" fillId="2" borderId="0" xfId="0" applyNumberFormat="1" applyFont="1" applyFill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12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2" fontId="2" fillId="0" borderId="6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2" fontId="5" fillId="2" borderId="0" xfId="0" applyNumberFormat="1" applyFont="1" applyFill="1"/>
    <xf numFmtId="12" fontId="5" fillId="2" borderId="1" xfId="0" applyNumberFormat="1" applyFont="1" applyFill="1" applyBorder="1"/>
    <xf numFmtId="2" fontId="2" fillId="0" borderId="0" xfId="0" applyNumberFormat="1" applyFont="1" applyAlignment="1">
      <alignment horizontal="center"/>
    </xf>
    <xf numFmtId="12" fontId="6" fillId="2" borderId="0" xfId="0" applyNumberFormat="1" applyFont="1" applyFill="1" applyAlignment="1">
      <alignment horizontal="center"/>
    </xf>
    <xf numFmtId="12" fontId="6" fillId="2" borderId="0" xfId="0" applyNumberFormat="1" applyFont="1" applyFill="1"/>
    <xf numFmtId="2" fontId="6" fillId="2" borderId="0" xfId="0" applyNumberFormat="1" applyFont="1" applyFill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16" fontId="4" fillId="0" borderId="0" xfId="0" quotePrefix="1" applyNumberFormat="1" applyFont="1" applyAlignment="1">
      <alignment horizontal="center"/>
    </xf>
    <xf numFmtId="9" fontId="0" fillId="0" borderId="0" xfId="0" quotePrefix="1" applyNumberFormat="1" applyAlignment="1">
      <alignment horizontal="center"/>
    </xf>
    <xf numFmtId="14" fontId="0" fillId="0" borderId="0" xfId="0" quotePrefix="1" applyNumberFormat="1" applyAlignment="1">
      <alignment horizontal="center"/>
    </xf>
    <xf numFmtId="165" fontId="4" fillId="0" borderId="0" xfId="0" quotePrefix="1" applyNumberFormat="1" applyFont="1" applyAlignment="1">
      <alignment horizontal="center"/>
    </xf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1" quotePrefix="1" applyNumberFormat="1" applyFont="1" applyBorder="1" applyAlignment="1">
      <alignment horizontal="center"/>
    </xf>
    <xf numFmtId="0" fontId="0" fillId="2" borderId="0" xfId="0" applyFill="1"/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2" fontId="0" fillId="0" borderId="0" xfId="0" applyNumberForma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1" fillId="2" borderId="7" xfId="0" applyFont="1" applyFill="1" applyBorder="1"/>
    <xf numFmtId="0" fontId="6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0" fontId="0" fillId="3" borderId="5" xfId="0" applyFill="1" applyBorder="1"/>
    <xf numFmtId="0" fontId="4" fillId="3" borderId="0" xfId="0" applyFont="1" applyFill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12" fontId="4" fillId="3" borderId="0" xfId="0" applyNumberFormat="1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164" fontId="0" fillId="0" borderId="0" xfId="1" quotePrefix="1" applyNumberFormat="1" applyFont="1" applyBorder="1" applyAlignment="1">
      <alignment horizontal="center"/>
    </xf>
    <xf numFmtId="16" fontId="0" fillId="0" borderId="0" xfId="0" applyNumberFormat="1"/>
    <xf numFmtId="164" fontId="2" fillId="0" borderId="6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12" fontId="0" fillId="0" borderId="0" xfId="0" quotePrefix="1" applyNumberFormat="1" applyAlignment="1">
      <alignment horizontal="center"/>
    </xf>
    <xf numFmtId="0" fontId="1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164" fontId="14" fillId="0" borderId="15" xfId="0" applyNumberFormat="1" applyFont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2" fontId="14" fillId="0" borderId="15" xfId="0" applyNumberFormat="1" applyFont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17" fillId="0" borderId="14" xfId="0" applyFont="1" applyBorder="1" applyAlignment="1">
      <alignment horizontal="center"/>
    </xf>
    <xf numFmtId="12" fontId="14" fillId="0" borderId="15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3" fillId="0" borderId="0" xfId="0" applyFont="1"/>
    <xf numFmtId="12" fontId="6" fillId="0" borderId="2" xfId="0" applyNumberFormat="1" applyFont="1" applyBorder="1" applyAlignment="1">
      <alignment horizontal="center"/>
    </xf>
    <xf numFmtId="12" fontId="0" fillId="0" borderId="0" xfId="0" applyNumberFormat="1"/>
    <xf numFmtId="12" fontId="6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164" fontId="4" fillId="2" borderId="13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12" fontId="0" fillId="3" borderId="0" xfId="0" applyNumberFormat="1" applyFill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32BA-4A25-45B1-ADD8-36EBADE0BB2F}">
  <dimension ref="A1:AD48"/>
  <sheetViews>
    <sheetView showGridLines="0" tabSelected="1" workbookViewId="0"/>
  </sheetViews>
  <sheetFormatPr defaultRowHeight="15" x14ac:dyDescent="0.25"/>
  <cols>
    <col min="1" max="1" width="20.5703125" customWidth="1"/>
    <col min="2" max="2" width="18" customWidth="1"/>
    <col min="3" max="3" width="7.140625" customWidth="1"/>
    <col min="4" max="4" width="6.7109375" bestFit="1" customWidth="1"/>
    <col min="5" max="5" width="4" bestFit="1" customWidth="1"/>
    <col min="6" max="6" width="6.28515625" bestFit="1" customWidth="1"/>
    <col min="7" max="7" width="5.85546875" bestFit="1" customWidth="1"/>
    <col min="8" max="8" width="5.42578125" customWidth="1"/>
    <col min="9" max="9" width="4.140625" customWidth="1"/>
    <col min="10" max="10" width="4.85546875" bestFit="1" customWidth="1"/>
    <col min="11" max="11" width="6.85546875" bestFit="1" customWidth="1"/>
    <col min="12" max="12" width="6.5703125" bestFit="1" customWidth="1"/>
    <col min="13" max="16" width="4.7109375" customWidth="1"/>
    <col min="17" max="17" width="6.42578125" customWidth="1"/>
    <col min="18" max="18" width="5.85546875" customWidth="1"/>
    <col min="19" max="19" width="4.140625" customWidth="1"/>
    <col min="20" max="20" width="3.85546875" customWidth="1"/>
    <col min="21" max="24" width="6.7109375" customWidth="1"/>
  </cols>
  <sheetData>
    <row r="1" spans="1:24" ht="18.75" x14ac:dyDescent="0.3">
      <c r="A1" s="4" t="s">
        <v>33</v>
      </c>
    </row>
    <row r="2" spans="1:24" x14ac:dyDescent="0.25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10</v>
      </c>
      <c r="I2" s="6" t="s">
        <v>40</v>
      </c>
      <c r="J2" s="6" t="s">
        <v>41</v>
      </c>
      <c r="K2" s="6" t="s">
        <v>42</v>
      </c>
      <c r="L2" s="6" t="s">
        <v>43</v>
      </c>
      <c r="N2" s="3" t="s">
        <v>44</v>
      </c>
      <c r="O2" s="3"/>
    </row>
    <row r="3" spans="1:24" x14ac:dyDescent="0.25">
      <c r="A3" s="7" t="s">
        <v>45</v>
      </c>
      <c r="B3" s="8" t="s">
        <v>120</v>
      </c>
      <c r="C3" s="9" t="s">
        <v>100</v>
      </c>
      <c r="D3" s="42" t="s">
        <v>101</v>
      </c>
      <c r="E3" s="9" t="s">
        <v>89</v>
      </c>
      <c r="F3" s="9" t="s">
        <v>90</v>
      </c>
      <c r="G3" s="9" t="s">
        <v>102</v>
      </c>
      <c r="H3" s="10">
        <v>31</v>
      </c>
      <c r="I3" s="10">
        <v>30</v>
      </c>
      <c r="J3" s="9" t="s">
        <v>103</v>
      </c>
      <c r="K3" s="9" t="s">
        <v>100</v>
      </c>
      <c r="L3" s="10" t="s">
        <v>104</v>
      </c>
    </row>
    <row r="4" spans="1:24" x14ac:dyDescent="0.25">
      <c r="B4" s="2" t="s">
        <v>121</v>
      </c>
      <c r="C4" s="11" t="s">
        <v>100</v>
      </c>
      <c r="D4" s="43" t="s">
        <v>101</v>
      </c>
      <c r="E4" s="1" t="s">
        <v>89</v>
      </c>
      <c r="F4" s="11" t="s">
        <v>116</v>
      </c>
      <c r="G4" s="11" t="s">
        <v>117</v>
      </c>
      <c r="H4" s="1">
        <v>30</v>
      </c>
      <c r="I4" s="1">
        <v>29</v>
      </c>
      <c r="J4" s="11" t="s">
        <v>103</v>
      </c>
      <c r="K4" s="11" t="s">
        <v>100</v>
      </c>
      <c r="L4" s="1" t="s">
        <v>95</v>
      </c>
    </row>
    <row r="5" spans="1:24" x14ac:dyDescent="0.25">
      <c r="B5" s="2" t="s">
        <v>122</v>
      </c>
      <c r="C5" s="11" t="s">
        <v>114</v>
      </c>
      <c r="D5" s="43" t="s">
        <v>115</v>
      </c>
      <c r="E5" s="1">
        <v>1</v>
      </c>
      <c r="F5" s="11" t="s">
        <v>118</v>
      </c>
      <c r="G5" s="11" t="s">
        <v>119</v>
      </c>
      <c r="H5" s="1">
        <v>40</v>
      </c>
      <c r="I5" s="1">
        <v>72</v>
      </c>
      <c r="J5" s="11" t="s">
        <v>123</v>
      </c>
      <c r="K5" s="11" t="s">
        <v>114</v>
      </c>
      <c r="L5" s="1" t="s">
        <v>97</v>
      </c>
    </row>
    <row r="6" spans="1:24" x14ac:dyDescent="0.25">
      <c r="B6" s="2"/>
      <c r="C6" s="1"/>
      <c r="D6" s="23"/>
      <c r="E6" s="1"/>
      <c r="F6" s="1"/>
      <c r="G6" s="1"/>
      <c r="H6" s="1"/>
      <c r="I6" s="1"/>
      <c r="J6" s="1"/>
      <c r="K6" s="1"/>
      <c r="L6" s="1"/>
    </row>
    <row r="7" spans="1:24" x14ac:dyDescent="0.25">
      <c r="A7" s="7" t="s">
        <v>46</v>
      </c>
      <c r="B7" s="2" t="s">
        <v>83</v>
      </c>
      <c r="C7" s="20" t="s">
        <v>86</v>
      </c>
      <c r="D7" s="44" t="s">
        <v>98</v>
      </c>
      <c r="E7" s="41" t="s">
        <v>89</v>
      </c>
      <c r="F7" s="11" t="s">
        <v>90</v>
      </c>
      <c r="G7" s="11" t="s">
        <v>88</v>
      </c>
      <c r="H7" s="1">
        <v>75</v>
      </c>
      <c r="I7" s="1">
        <v>49</v>
      </c>
      <c r="J7" s="11" t="s">
        <v>92</v>
      </c>
      <c r="K7" s="11" t="s">
        <v>86</v>
      </c>
      <c r="L7" s="1" t="s">
        <v>95</v>
      </c>
    </row>
    <row r="8" spans="1:24" x14ac:dyDescent="0.25">
      <c r="B8" s="2" t="s">
        <v>84</v>
      </c>
      <c r="C8" s="11" t="s">
        <v>105</v>
      </c>
      <c r="D8" s="43" t="s">
        <v>106</v>
      </c>
      <c r="E8" s="11">
        <v>1</v>
      </c>
      <c r="F8" s="11" t="s">
        <v>90</v>
      </c>
      <c r="G8" s="11" t="s">
        <v>90</v>
      </c>
      <c r="H8" s="1">
        <v>70</v>
      </c>
      <c r="I8" s="1">
        <v>39</v>
      </c>
      <c r="J8" s="11" t="s">
        <v>93</v>
      </c>
      <c r="K8" s="11" t="s">
        <v>105</v>
      </c>
      <c r="L8" s="1" t="s">
        <v>96</v>
      </c>
    </row>
    <row r="9" spans="1:24" x14ac:dyDescent="0.25">
      <c r="B9" s="2" t="s">
        <v>85</v>
      </c>
      <c r="C9" s="11" t="s">
        <v>87</v>
      </c>
      <c r="D9" s="43" t="s">
        <v>99</v>
      </c>
      <c r="E9" s="11">
        <v>4</v>
      </c>
      <c r="F9" s="11" t="s">
        <v>91</v>
      </c>
      <c r="G9" s="11" t="s">
        <v>91</v>
      </c>
      <c r="H9" s="1">
        <v>30</v>
      </c>
      <c r="I9" s="1">
        <v>57</v>
      </c>
      <c r="J9" s="11" t="s">
        <v>94</v>
      </c>
      <c r="K9" s="11" t="s">
        <v>87</v>
      </c>
      <c r="L9" s="1" t="s">
        <v>97</v>
      </c>
    </row>
    <row r="12" spans="1:24" ht="15.75" thickBot="1" x14ac:dyDescent="0.3">
      <c r="A12" s="3" t="s">
        <v>47</v>
      </c>
      <c r="B12" s="6" t="s">
        <v>17</v>
      </c>
      <c r="C12" s="6" t="s">
        <v>48</v>
      </c>
      <c r="D12" s="6" t="s">
        <v>49</v>
      </c>
      <c r="E12" s="6" t="s">
        <v>0</v>
      </c>
      <c r="F12" s="6" t="s">
        <v>1</v>
      </c>
      <c r="G12" s="6" t="s">
        <v>2</v>
      </c>
      <c r="H12" s="6" t="s">
        <v>9</v>
      </c>
      <c r="I12" s="6" t="s">
        <v>11</v>
      </c>
      <c r="J12" s="6" t="s">
        <v>50</v>
      </c>
      <c r="K12" s="6" t="s">
        <v>51</v>
      </c>
      <c r="L12" s="6" t="s">
        <v>3</v>
      </c>
      <c r="M12" s="6" t="s">
        <v>4</v>
      </c>
      <c r="N12" s="6" t="s">
        <v>52</v>
      </c>
      <c r="O12" s="6" t="s">
        <v>5</v>
      </c>
      <c r="P12" s="6" t="s">
        <v>53</v>
      </c>
      <c r="Q12" s="6" t="s">
        <v>54</v>
      </c>
      <c r="R12" s="6" t="s">
        <v>55</v>
      </c>
      <c r="S12" s="6" t="s">
        <v>56</v>
      </c>
      <c r="T12" s="6" t="s">
        <v>57</v>
      </c>
      <c r="U12" s="6" t="s">
        <v>58</v>
      </c>
      <c r="V12" s="6" t="s">
        <v>59</v>
      </c>
      <c r="W12" s="6" t="s">
        <v>60</v>
      </c>
      <c r="X12" s="6" t="s">
        <v>61</v>
      </c>
    </row>
    <row r="13" spans="1:24" x14ac:dyDescent="0.25">
      <c r="A13" s="3"/>
      <c r="B13" s="54" t="s">
        <v>62</v>
      </c>
      <c r="C13" s="55">
        <v>4</v>
      </c>
      <c r="D13" s="55">
        <v>19</v>
      </c>
      <c r="E13" s="55">
        <v>15</v>
      </c>
      <c r="F13" s="55">
        <v>6</v>
      </c>
      <c r="G13" s="55">
        <v>2</v>
      </c>
      <c r="H13" s="55">
        <v>0</v>
      </c>
      <c r="I13" s="55">
        <v>1</v>
      </c>
      <c r="J13" s="56">
        <v>1</v>
      </c>
      <c r="K13" s="55">
        <v>0</v>
      </c>
      <c r="L13" s="55">
        <v>2</v>
      </c>
      <c r="M13" s="55">
        <v>4</v>
      </c>
      <c r="N13" s="55">
        <v>0</v>
      </c>
      <c r="O13" s="55">
        <v>4</v>
      </c>
      <c r="P13" s="55">
        <v>0</v>
      </c>
      <c r="Q13" s="55">
        <v>1</v>
      </c>
      <c r="R13" s="55">
        <v>1</v>
      </c>
      <c r="S13" s="55">
        <v>0</v>
      </c>
      <c r="T13" s="55">
        <v>0</v>
      </c>
      <c r="U13" s="57">
        <f t="shared" ref="U13:U30" si="0">(G13+M13+P13)/(E13+M13+P13+N13)</f>
        <v>0.31578947368421051</v>
      </c>
      <c r="V13" s="57">
        <f t="shared" ref="V13:V30" si="1">(H13+I13*2+J13*3+K13*4)/E13</f>
        <v>0.33333333333333331</v>
      </c>
      <c r="W13" s="57">
        <f t="shared" ref="W13:W30" si="2">U13+V13</f>
        <v>0.64912280701754388</v>
      </c>
      <c r="X13" s="58">
        <f t="shared" ref="X13:X30" si="3">G13/E13</f>
        <v>0.13333333333333333</v>
      </c>
    </row>
    <row r="14" spans="1:24" x14ac:dyDescent="0.25">
      <c r="A14" s="3"/>
      <c r="B14" s="59" t="s">
        <v>22</v>
      </c>
      <c r="C14" s="27">
        <v>5</v>
      </c>
      <c r="D14" s="27">
        <v>17</v>
      </c>
      <c r="E14" s="27">
        <v>13</v>
      </c>
      <c r="F14" s="27">
        <v>3</v>
      </c>
      <c r="G14" s="27">
        <v>4</v>
      </c>
      <c r="H14" s="27">
        <v>2</v>
      </c>
      <c r="I14" s="27">
        <v>2</v>
      </c>
      <c r="J14" s="27">
        <v>0</v>
      </c>
      <c r="K14" s="27">
        <v>0</v>
      </c>
      <c r="L14" s="27">
        <v>2</v>
      </c>
      <c r="M14" s="27">
        <v>4</v>
      </c>
      <c r="N14" s="27">
        <v>0</v>
      </c>
      <c r="O14" s="27">
        <v>4</v>
      </c>
      <c r="P14" s="27">
        <v>0</v>
      </c>
      <c r="Q14" s="27">
        <v>1</v>
      </c>
      <c r="R14" s="27">
        <v>0</v>
      </c>
      <c r="S14" s="27">
        <v>1</v>
      </c>
      <c r="T14" s="27">
        <v>0</v>
      </c>
      <c r="U14" s="28">
        <f t="shared" si="0"/>
        <v>0.47058823529411764</v>
      </c>
      <c r="V14" s="28">
        <f t="shared" si="1"/>
        <v>0.46153846153846156</v>
      </c>
      <c r="W14" s="28">
        <f t="shared" si="2"/>
        <v>0.9321266968325792</v>
      </c>
      <c r="X14" s="29">
        <f t="shared" si="3"/>
        <v>0.30769230769230771</v>
      </c>
    </row>
    <row r="15" spans="1:24" x14ac:dyDescent="0.25">
      <c r="A15" s="3"/>
      <c r="B15" s="60" t="s">
        <v>19</v>
      </c>
      <c r="C15" s="10">
        <v>1</v>
      </c>
      <c r="D15" s="10">
        <v>5</v>
      </c>
      <c r="E15" s="10">
        <v>5</v>
      </c>
      <c r="F15" s="10">
        <v>0</v>
      </c>
      <c r="G15" s="10">
        <v>1</v>
      </c>
      <c r="H15" s="10">
        <v>1</v>
      </c>
      <c r="I15" s="10">
        <v>0</v>
      </c>
      <c r="J15" s="10">
        <v>0</v>
      </c>
      <c r="K15" s="10">
        <v>0</v>
      </c>
      <c r="L15" s="10">
        <v>1</v>
      </c>
      <c r="M15" s="10">
        <v>0</v>
      </c>
      <c r="N15" s="10">
        <v>0</v>
      </c>
      <c r="O15" s="10">
        <v>2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2">
        <f t="shared" si="0"/>
        <v>0.2</v>
      </c>
      <c r="V15" s="12">
        <f t="shared" si="1"/>
        <v>0.2</v>
      </c>
      <c r="W15" s="12">
        <f t="shared" si="2"/>
        <v>0.4</v>
      </c>
      <c r="X15" s="18">
        <f t="shared" si="3"/>
        <v>0.2</v>
      </c>
    </row>
    <row r="16" spans="1:24" x14ac:dyDescent="0.25">
      <c r="A16" s="3"/>
      <c r="B16" s="60" t="s">
        <v>6</v>
      </c>
      <c r="C16" s="10">
        <v>6</v>
      </c>
      <c r="D16" s="10">
        <v>19</v>
      </c>
      <c r="E16" s="10">
        <v>16</v>
      </c>
      <c r="F16" s="10">
        <v>3</v>
      </c>
      <c r="G16" s="10">
        <v>6</v>
      </c>
      <c r="H16" s="10">
        <v>3</v>
      </c>
      <c r="I16" s="10">
        <v>3</v>
      </c>
      <c r="J16" s="10">
        <v>0</v>
      </c>
      <c r="K16" s="10">
        <v>0</v>
      </c>
      <c r="L16" s="10">
        <v>2</v>
      </c>
      <c r="M16" s="10">
        <v>3</v>
      </c>
      <c r="N16" s="10">
        <v>0</v>
      </c>
      <c r="O16" s="3">
        <v>2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2">
        <f t="shared" si="0"/>
        <v>0.47368421052631576</v>
      </c>
      <c r="V16" s="12">
        <f t="shared" si="1"/>
        <v>0.5625</v>
      </c>
      <c r="W16" s="12">
        <f t="shared" si="2"/>
        <v>1.0361842105263157</v>
      </c>
      <c r="X16" s="18">
        <f t="shared" si="3"/>
        <v>0.375</v>
      </c>
    </row>
    <row r="17" spans="1:30" x14ac:dyDescent="0.25">
      <c r="A17" s="3"/>
      <c r="B17" s="59" t="s">
        <v>13</v>
      </c>
      <c r="C17" s="45">
        <v>8</v>
      </c>
      <c r="D17" s="27">
        <v>24</v>
      </c>
      <c r="E17" s="27">
        <v>23</v>
      </c>
      <c r="F17" s="27">
        <v>5</v>
      </c>
      <c r="G17" s="27">
        <v>8</v>
      </c>
      <c r="H17" s="27">
        <v>5</v>
      </c>
      <c r="I17" s="27">
        <v>3</v>
      </c>
      <c r="J17" s="27">
        <v>0</v>
      </c>
      <c r="K17" s="27">
        <v>0</v>
      </c>
      <c r="L17" s="27">
        <v>4</v>
      </c>
      <c r="M17" s="27">
        <v>1</v>
      </c>
      <c r="N17" s="27">
        <v>0</v>
      </c>
      <c r="O17" s="45">
        <v>2</v>
      </c>
      <c r="P17" s="27">
        <v>0</v>
      </c>
      <c r="Q17" s="45">
        <v>3</v>
      </c>
      <c r="R17" s="27">
        <v>0</v>
      </c>
      <c r="S17" s="27">
        <v>3</v>
      </c>
      <c r="T17" s="27">
        <v>0</v>
      </c>
      <c r="U17" s="28">
        <f t="shared" si="0"/>
        <v>0.375</v>
      </c>
      <c r="V17" s="28">
        <f t="shared" si="1"/>
        <v>0.47826086956521741</v>
      </c>
      <c r="W17" s="28">
        <f t="shared" si="2"/>
        <v>0.85326086956521741</v>
      </c>
      <c r="X17" s="29">
        <f t="shared" si="3"/>
        <v>0.34782608695652173</v>
      </c>
    </row>
    <row r="18" spans="1:30" x14ac:dyDescent="0.25">
      <c r="A18" s="3"/>
      <c r="B18" s="59" t="s">
        <v>63</v>
      </c>
      <c r="C18" s="27">
        <v>6</v>
      </c>
      <c r="D18" s="27">
        <v>22</v>
      </c>
      <c r="E18" s="27">
        <v>15</v>
      </c>
      <c r="F18" s="45">
        <v>11</v>
      </c>
      <c r="G18" s="27">
        <v>7</v>
      </c>
      <c r="H18" s="27">
        <v>5</v>
      </c>
      <c r="I18" s="27">
        <v>2</v>
      </c>
      <c r="J18" s="27">
        <v>0</v>
      </c>
      <c r="K18" s="27">
        <v>0</v>
      </c>
      <c r="L18" s="27">
        <v>3</v>
      </c>
      <c r="M18" s="27">
        <v>4</v>
      </c>
      <c r="N18" s="27">
        <v>0</v>
      </c>
      <c r="O18" s="27">
        <v>3</v>
      </c>
      <c r="P18" s="45">
        <v>3</v>
      </c>
      <c r="Q18" s="27">
        <v>1</v>
      </c>
      <c r="R18" s="27">
        <v>0</v>
      </c>
      <c r="S18" s="45">
        <v>7</v>
      </c>
      <c r="T18" s="27">
        <v>1</v>
      </c>
      <c r="U18" s="61">
        <f t="shared" si="0"/>
        <v>0.63636363636363635</v>
      </c>
      <c r="V18" s="61">
        <f t="shared" si="1"/>
        <v>0.6</v>
      </c>
      <c r="W18" s="61">
        <f t="shared" si="2"/>
        <v>1.2363636363636363</v>
      </c>
      <c r="X18" s="62">
        <f t="shared" si="3"/>
        <v>0.46666666666666667</v>
      </c>
    </row>
    <row r="19" spans="1:30" x14ac:dyDescent="0.25">
      <c r="A19" s="3"/>
      <c r="B19" s="60" t="s">
        <v>16</v>
      </c>
      <c r="C19" s="10">
        <v>7</v>
      </c>
      <c r="D19" s="10">
        <v>20</v>
      </c>
      <c r="E19" s="10">
        <v>19</v>
      </c>
      <c r="F19" s="10">
        <v>0</v>
      </c>
      <c r="G19" s="10">
        <v>4</v>
      </c>
      <c r="H19" s="10">
        <v>4</v>
      </c>
      <c r="I19" s="10">
        <v>0</v>
      </c>
      <c r="J19" s="10">
        <v>0</v>
      </c>
      <c r="K19" s="10">
        <v>0</v>
      </c>
      <c r="L19" s="10">
        <v>3</v>
      </c>
      <c r="M19" s="10">
        <v>1</v>
      </c>
      <c r="N19" s="10">
        <v>0</v>
      </c>
      <c r="O19" s="10">
        <v>4</v>
      </c>
      <c r="P19" s="10">
        <v>0</v>
      </c>
      <c r="Q19" s="10">
        <v>1</v>
      </c>
      <c r="R19" s="10">
        <v>1</v>
      </c>
      <c r="S19" s="10">
        <v>0</v>
      </c>
      <c r="T19" s="10">
        <v>0</v>
      </c>
      <c r="U19" s="12">
        <f t="shared" si="0"/>
        <v>0.25</v>
      </c>
      <c r="V19" s="12">
        <f t="shared" si="1"/>
        <v>0.21052631578947367</v>
      </c>
      <c r="W19" s="12">
        <f t="shared" si="2"/>
        <v>0.46052631578947367</v>
      </c>
      <c r="X19" s="18">
        <f t="shared" si="3"/>
        <v>0.21052631578947367</v>
      </c>
    </row>
    <row r="20" spans="1:30" x14ac:dyDescent="0.25">
      <c r="A20" s="3"/>
      <c r="B20" s="60" t="s">
        <v>15</v>
      </c>
      <c r="C20" s="3">
        <v>8</v>
      </c>
      <c r="D20" s="10">
        <v>25</v>
      </c>
      <c r="E20" s="10">
        <v>19</v>
      </c>
      <c r="F20" s="10">
        <v>4</v>
      </c>
      <c r="G20" s="10">
        <v>3</v>
      </c>
      <c r="H20" s="10">
        <v>2</v>
      </c>
      <c r="I20" s="10">
        <v>1</v>
      </c>
      <c r="J20" s="10">
        <v>0</v>
      </c>
      <c r="K20" s="10">
        <v>0</v>
      </c>
      <c r="L20" s="10">
        <v>2</v>
      </c>
      <c r="M20" s="3">
        <v>6</v>
      </c>
      <c r="N20" s="10">
        <v>0</v>
      </c>
      <c r="O20" s="10">
        <v>7</v>
      </c>
      <c r="P20" s="10">
        <v>0</v>
      </c>
      <c r="Q20" s="10">
        <v>1</v>
      </c>
      <c r="R20" s="10">
        <v>1</v>
      </c>
      <c r="S20" s="10">
        <v>2</v>
      </c>
      <c r="T20" s="10">
        <v>1</v>
      </c>
      <c r="U20" s="12">
        <f t="shared" si="0"/>
        <v>0.36</v>
      </c>
      <c r="V20" s="12">
        <f t="shared" si="1"/>
        <v>0.21052631578947367</v>
      </c>
      <c r="W20" s="12">
        <f t="shared" si="2"/>
        <v>0.57052631578947366</v>
      </c>
      <c r="X20" s="18">
        <f t="shared" si="3"/>
        <v>0.15789473684210525</v>
      </c>
    </row>
    <row r="21" spans="1:30" x14ac:dyDescent="0.25">
      <c r="A21" s="3"/>
      <c r="B21" s="63" t="s">
        <v>78</v>
      </c>
      <c r="C21" s="27">
        <v>3</v>
      </c>
      <c r="D21" s="27">
        <v>9</v>
      </c>
      <c r="E21" s="27">
        <v>6</v>
      </c>
      <c r="F21" s="27">
        <v>5</v>
      </c>
      <c r="G21" s="27">
        <v>2</v>
      </c>
      <c r="H21" s="27">
        <v>2</v>
      </c>
      <c r="I21" s="27">
        <v>0</v>
      </c>
      <c r="J21" s="27">
        <v>0</v>
      </c>
      <c r="K21" s="27">
        <v>0</v>
      </c>
      <c r="L21" s="27">
        <v>0</v>
      </c>
      <c r="M21" s="27">
        <v>2</v>
      </c>
      <c r="N21" s="27">
        <v>0</v>
      </c>
      <c r="O21" s="27">
        <v>0</v>
      </c>
      <c r="P21" s="27">
        <v>1</v>
      </c>
      <c r="Q21" s="27">
        <v>0</v>
      </c>
      <c r="R21" s="27">
        <v>0</v>
      </c>
      <c r="S21" s="27">
        <v>1</v>
      </c>
      <c r="T21" s="27">
        <v>0</v>
      </c>
      <c r="U21" s="28">
        <f t="shared" si="0"/>
        <v>0.55555555555555558</v>
      </c>
      <c r="V21" s="28">
        <f t="shared" si="1"/>
        <v>0.33333333333333331</v>
      </c>
      <c r="W21" s="28">
        <f t="shared" si="2"/>
        <v>0.88888888888888884</v>
      </c>
      <c r="X21" s="29">
        <f t="shared" si="3"/>
        <v>0.33333333333333331</v>
      </c>
    </row>
    <row r="22" spans="1:30" x14ac:dyDescent="0.25">
      <c r="A22" s="3"/>
      <c r="B22" s="59" t="s">
        <v>77</v>
      </c>
      <c r="C22" s="27">
        <v>5</v>
      </c>
      <c r="D22" s="27">
        <v>10</v>
      </c>
      <c r="E22" s="27">
        <v>10</v>
      </c>
      <c r="F22" s="27">
        <v>2</v>
      </c>
      <c r="G22" s="27">
        <v>2</v>
      </c>
      <c r="H22" s="27">
        <v>2</v>
      </c>
      <c r="I22" s="27">
        <v>0</v>
      </c>
      <c r="J22" s="27">
        <v>0</v>
      </c>
      <c r="K22" s="27">
        <v>0</v>
      </c>
      <c r="L22" s="27">
        <v>1</v>
      </c>
      <c r="M22" s="27">
        <v>0</v>
      </c>
      <c r="N22" s="27">
        <v>0</v>
      </c>
      <c r="O22" s="27">
        <v>4</v>
      </c>
      <c r="P22" s="27">
        <v>0</v>
      </c>
      <c r="Q22" s="27">
        <v>0</v>
      </c>
      <c r="R22" s="27">
        <v>1</v>
      </c>
      <c r="S22" s="27">
        <v>1</v>
      </c>
      <c r="T22" s="27">
        <v>0</v>
      </c>
      <c r="U22" s="28">
        <f t="shared" si="0"/>
        <v>0.2</v>
      </c>
      <c r="V22" s="28">
        <f t="shared" si="1"/>
        <v>0.2</v>
      </c>
      <c r="W22" s="28">
        <f t="shared" si="2"/>
        <v>0.4</v>
      </c>
      <c r="X22" s="29">
        <f t="shared" si="3"/>
        <v>0.2</v>
      </c>
    </row>
    <row r="23" spans="1:30" x14ac:dyDescent="0.25">
      <c r="A23" s="3"/>
      <c r="B23" s="60" t="s">
        <v>64</v>
      </c>
      <c r="C23" s="10">
        <v>4</v>
      </c>
      <c r="D23" s="10">
        <v>18</v>
      </c>
      <c r="E23" s="10">
        <v>16</v>
      </c>
      <c r="F23" s="10">
        <v>3</v>
      </c>
      <c r="G23" s="10">
        <v>3</v>
      </c>
      <c r="H23" s="10">
        <v>2</v>
      </c>
      <c r="I23" s="10">
        <v>0</v>
      </c>
      <c r="J23" s="10">
        <v>0</v>
      </c>
      <c r="K23" s="3">
        <v>1</v>
      </c>
      <c r="L23" s="10">
        <v>4</v>
      </c>
      <c r="M23" s="10">
        <v>2</v>
      </c>
      <c r="N23" s="10">
        <v>0</v>
      </c>
      <c r="O23" s="10">
        <v>3</v>
      </c>
      <c r="P23" s="10">
        <v>0</v>
      </c>
      <c r="Q23" s="10">
        <v>1</v>
      </c>
      <c r="R23" s="10">
        <v>0</v>
      </c>
      <c r="S23" s="10">
        <v>0</v>
      </c>
      <c r="T23" s="10">
        <v>0</v>
      </c>
      <c r="U23" s="12">
        <f t="shared" si="0"/>
        <v>0.27777777777777779</v>
      </c>
      <c r="V23" s="12">
        <f t="shared" si="1"/>
        <v>0.375</v>
      </c>
      <c r="W23" s="12">
        <f t="shared" si="2"/>
        <v>0.65277777777777779</v>
      </c>
      <c r="X23" s="18">
        <f t="shared" si="3"/>
        <v>0.1875</v>
      </c>
      <c r="AD23" t="s">
        <v>44</v>
      </c>
    </row>
    <row r="24" spans="1:30" x14ac:dyDescent="0.25">
      <c r="A24" s="3"/>
      <c r="B24" s="60" t="s">
        <v>28</v>
      </c>
      <c r="C24" s="10">
        <v>5</v>
      </c>
      <c r="D24" s="10">
        <v>15</v>
      </c>
      <c r="E24" s="10">
        <v>14</v>
      </c>
      <c r="F24" s="10">
        <v>3</v>
      </c>
      <c r="G24" s="10">
        <v>4</v>
      </c>
      <c r="H24" s="10">
        <v>3</v>
      </c>
      <c r="I24" s="10">
        <v>0</v>
      </c>
      <c r="J24" s="10">
        <v>1</v>
      </c>
      <c r="K24" s="10">
        <v>0</v>
      </c>
      <c r="L24" s="10">
        <v>3</v>
      </c>
      <c r="M24" s="10">
        <v>0</v>
      </c>
      <c r="N24" s="10">
        <v>0</v>
      </c>
      <c r="O24" s="10">
        <v>1</v>
      </c>
      <c r="P24" s="10">
        <v>1</v>
      </c>
      <c r="Q24" s="10">
        <v>2</v>
      </c>
      <c r="R24" s="10">
        <v>0</v>
      </c>
      <c r="S24" s="10">
        <v>1</v>
      </c>
      <c r="T24" s="10">
        <v>0</v>
      </c>
      <c r="U24" s="12">
        <f t="shared" si="0"/>
        <v>0.33333333333333331</v>
      </c>
      <c r="V24" s="12">
        <f t="shared" si="1"/>
        <v>0.42857142857142855</v>
      </c>
      <c r="W24" s="12">
        <f t="shared" si="2"/>
        <v>0.76190476190476186</v>
      </c>
      <c r="X24" s="18">
        <f t="shared" si="3"/>
        <v>0.2857142857142857</v>
      </c>
    </row>
    <row r="25" spans="1:30" x14ac:dyDescent="0.25">
      <c r="A25" s="3"/>
      <c r="B25" s="59" t="s">
        <v>8</v>
      </c>
      <c r="C25" s="27">
        <v>4</v>
      </c>
      <c r="D25" s="27">
        <v>9</v>
      </c>
      <c r="E25" s="27">
        <v>8</v>
      </c>
      <c r="F25" s="27">
        <v>3</v>
      </c>
      <c r="G25" s="27">
        <v>2</v>
      </c>
      <c r="H25" s="27">
        <v>0</v>
      </c>
      <c r="I25" s="27">
        <v>2</v>
      </c>
      <c r="J25" s="27">
        <v>0</v>
      </c>
      <c r="K25" s="27">
        <v>0</v>
      </c>
      <c r="L25" s="27">
        <v>2</v>
      </c>
      <c r="M25" s="27">
        <v>1</v>
      </c>
      <c r="N25" s="27">
        <v>0</v>
      </c>
      <c r="O25" s="27">
        <v>3</v>
      </c>
      <c r="P25" s="27">
        <v>0</v>
      </c>
      <c r="Q25" s="27">
        <v>1</v>
      </c>
      <c r="R25" s="27">
        <v>0</v>
      </c>
      <c r="S25" s="27">
        <v>0</v>
      </c>
      <c r="T25" s="27">
        <v>0</v>
      </c>
      <c r="U25" s="28">
        <f t="shared" si="0"/>
        <v>0.33333333333333331</v>
      </c>
      <c r="V25" s="28">
        <f t="shared" si="1"/>
        <v>0.5</v>
      </c>
      <c r="W25" s="28">
        <f t="shared" si="2"/>
        <v>0.83333333333333326</v>
      </c>
      <c r="X25" s="29">
        <f t="shared" si="3"/>
        <v>0.25</v>
      </c>
    </row>
    <row r="26" spans="1:30" x14ac:dyDescent="0.25">
      <c r="A26" s="3"/>
      <c r="B26" s="59" t="s">
        <v>14</v>
      </c>
      <c r="C26" s="45">
        <v>8</v>
      </c>
      <c r="D26" s="27">
        <v>30</v>
      </c>
      <c r="E26" s="27">
        <v>23</v>
      </c>
      <c r="F26" s="27">
        <v>9</v>
      </c>
      <c r="G26" s="27">
        <v>6</v>
      </c>
      <c r="H26" s="27">
        <v>2</v>
      </c>
      <c r="I26" s="27">
        <v>3</v>
      </c>
      <c r="J26" s="27">
        <v>0</v>
      </c>
      <c r="K26" s="45">
        <v>1</v>
      </c>
      <c r="L26" s="27">
        <v>6</v>
      </c>
      <c r="M26" s="27">
        <v>5</v>
      </c>
      <c r="N26" s="27">
        <v>0</v>
      </c>
      <c r="O26" s="27">
        <v>6</v>
      </c>
      <c r="P26" s="27">
        <v>1</v>
      </c>
      <c r="Q26" s="27">
        <v>1</v>
      </c>
      <c r="R26" s="27">
        <v>0</v>
      </c>
      <c r="S26" s="27">
        <v>1</v>
      </c>
      <c r="T26" s="27">
        <v>1</v>
      </c>
      <c r="U26" s="28">
        <f t="shared" si="0"/>
        <v>0.41379310344827586</v>
      </c>
      <c r="V26" s="28">
        <f t="shared" si="1"/>
        <v>0.52173913043478259</v>
      </c>
      <c r="W26" s="28">
        <f t="shared" si="2"/>
        <v>0.93553223388305851</v>
      </c>
      <c r="X26" s="29">
        <f t="shared" si="3"/>
        <v>0.2608695652173913</v>
      </c>
    </row>
    <row r="27" spans="1:30" x14ac:dyDescent="0.25">
      <c r="A27" s="3"/>
      <c r="B27" s="60" t="s">
        <v>29</v>
      </c>
      <c r="C27" s="10">
        <v>5</v>
      </c>
      <c r="D27" s="10">
        <v>13</v>
      </c>
      <c r="E27" s="10">
        <v>12</v>
      </c>
      <c r="F27" s="10">
        <v>1</v>
      </c>
      <c r="G27" s="10">
        <v>5</v>
      </c>
      <c r="H27" s="10">
        <v>4</v>
      </c>
      <c r="I27" s="10">
        <v>0</v>
      </c>
      <c r="J27" s="10">
        <v>1</v>
      </c>
      <c r="K27" s="10">
        <v>0</v>
      </c>
      <c r="L27" s="10">
        <v>4</v>
      </c>
      <c r="M27" s="10">
        <v>1</v>
      </c>
      <c r="N27" s="10">
        <v>0</v>
      </c>
      <c r="O27" s="10">
        <v>1</v>
      </c>
      <c r="P27" s="10">
        <v>0</v>
      </c>
      <c r="Q27" s="10">
        <v>1</v>
      </c>
      <c r="R27" s="10">
        <v>1</v>
      </c>
      <c r="S27" s="10">
        <v>1</v>
      </c>
      <c r="T27" s="10">
        <v>0</v>
      </c>
      <c r="U27" s="12">
        <f t="shared" si="0"/>
        <v>0.46153846153846156</v>
      </c>
      <c r="V27" s="12">
        <f t="shared" si="1"/>
        <v>0.58333333333333337</v>
      </c>
      <c r="W27" s="12">
        <f t="shared" si="2"/>
        <v>1.0448717948717949</v>
      </c>
      <c r="X27" s="18">
        <f t="shared" si="3"/>
        <v>0.41666666666666669</v>
      </c>
    </row>
    <row r="28" spans="1:30" x14ac:dyDescent="0.25">
      <c r="A28" s="3"/>
      <c r="B28" s="60" t="s">
        <v>7</v>
      </c>
      <c r="C28" s="3">
        <v>8</v>
      </c>
      <c r="D28" s="3">
        <v>33</v>
      </c>
      <c r="E28" s="10">
        <v>29</v>
      </c>
      <c r="F28" s="10">
        <v>8</v>
      </c>
      <c r="G28" s="3">
        <v>9</v>
      </c>
      <c r="H28" s="10">
        <v>4</v>
      </c>
      <c r="I28" s="3">
        <v>4</v>
      </c>
      <c r="J28" s="3">
        <v>1</v>
      </c>
      <c r="K28" s="10">
        <v>0</v>
      </c>
      <c r="L28" s="10">
        <v>6</v>
      </c>
      <c r="M28" s="10">
        <v>2</v>
      </c>
      <c r="N28" s="10">
        <v>0</v>
      </c>
      <c r="O28" s="10">
        <v>8</v>
      </c>
      <c r="P28" s="10">
        <v>1</v>
      </c>
      <c r="Q28" s="3">
        <v>3</v>
      </c>
      <c r="R28" s="10">
        <v>1</v>
      </c>
      <c r="S28" s="10">
        <v>1</v>
      </c>
      <c r="T28" s="10">
        <v>0</v>
      </c>
      <c r="U28" s="12">
        <f t="shared" si="0"/>
        <v>0.375</v>
      </c>
      <c r="V28" s="12">
        <f t="shared" si="1"/>
        <v>0.51724137931034486</v>
      </c>
      <c r="W28" s="12">
        <f t="shared" si="2"/>
        <v>0.89224137931034486</v>
      </c>
      <c r="X28" s="18">
        <f t="shared" si="3"/>
        <v>0.31034482758620691</v>
      </c>
    </row>
    <row r="29" spans="1:30" x14ac:dyDescent="0.25">
      <c r="A29" s="3"/>
      <c r="B29" s="59" t="s">
        <v>30</v>
      </c>
      <c r="C29" s="27">
        <v>7</v>
      </c>
      <c r="D29" s="27">
        <v>28</v>
      </c>
      <c r="E29" s="27">
        <v>23</v>
      </c>
      <c r="F29" s="27">
        <v>5</v>
      </c>
      <c r="G29" s="27">
        <v>8</v>
      </c>
      <c r="H29" s="27">
        <v>6</v>
      </c>
      <c r="I29" s="27">
        <v>1</v>
      </c>
      <c r="J29" s="27">
        <v>0</v>
      </c>
      <c r="K29" s="45">
        <v>1</v>
      </c>
      <c r="L29" s="45">
        <v>9</v>
      </c>
      <c r="M29" s="27">
        <v>3</v>
      </c>
      <c r="N29" s="27">
        <v>0</v>
      </c>
      <c r="O29" s="27">
        <v>3</v>
      </c>
      <c r="P29" s="27">
        <v>1</v>
      </c>
      <c r="Q29" s="27">
        <v>1</v>
      </c>
      <c r="R29" s="27">
        <v>0</v>
      </c>
      <c r="S29" s="27">
        <v>1</v>
      </c>
      <c r="T29" s="27">
        <v>0</v>
      </c>
      <c r="U29" s="28">
        <f t="shared" si="0"/>
        <v>0.44444444444444442</v>
      </c>
      <c r="V29" s="28">
        <f t="shared" si="1"/>
        <v>0.52173913043478259</v>
      </c>
      <c r="W29" s="28">
        <f t="shared" si="2"/>
        <v>0.96618357487922701</v>
      </c>
      <c r="X29" s="29">
        <f t="shared" si="3"/>
        <v>0.34782608695652173</v>
      </c>
    </row>
    <row r="30" spans="1:30" x14ac:dyDescent="0.25">
      <c r="A30" s="3"/>
      <c r="B30" s="59" t="s">
        <v>32</v>
      </c>
      <c r="C30" s="27">
        <v>7</v>
      </c>
      <c r="D30" s="27">
        <v>32</v>
      </c>
      <c r="E30" s="45">
        <v>30</v>
      </c>
      <c r="F30" s="27">
        <v>4</v>
      </c>
      <c r="G30" s="27">
        <v>7</v>
      </c>
      <c r="H30" s="45">
        <v>7</v>
      </c>
      <c r="I30" s="27">
        <v>0</v>
      </c>
      <c r="J30" s="27">
        <v>0</v>
      </c>
      <c r="K30" s="27">
        <v>0</v>
      </c>
      <c r="L30" s="27">
        <v>7</v>
      </c>
      <c r="M30" s="27">
        <v>2</v>
      </c>
      <c r="N30" s="27">
        <v>0</v>
      </c>
      <c r="O30" s="27">
        <v>7</v>
      </c>
      <c r="P30" s="27">
        <v>0</v>
      </c>
      <c r="Q30" s="27">
        <v>0</v>
      </c>
      <c r="R30" s="27">
        <v>2</v>
      </c>
      <c r="S30" s="27">
        <v>0</v>
      </c>
      <c r="T30" s="27">
        <v>0</v>
      </c>
      <c r="U30" s="28">
        <f t="shared" si="0"/>
        <v>0.28125</v>
      </c>
      <c r="V30" s="28">
        <f t="shared" si="1"/>
        <v>0.23333333333333334</v>
      </c>
      <c r="W30" s="28">
        <f t="shared" si="2"/>
        <v>0.51458333333333339</v>
      </c>
      <c r="X30" s="29">
        <f t="shared" si="3"/>
        <v>0.23333333333333334</v>
      </c>
    </row>
    <row r="31" spans="1:30" ht="15.75" thickBot="1" x14ac:dyDescent="0.3">
      <c r="A31" s="1"/>
      <c r="B31" s="64" t="s">
        <v>65</v>
      </c>
      <c r="C31" s="19">
        <f t="shared" ref="C31:T31" si="4">SUM(C13:C30)</f>
        <v>101</v>
      </c>
      <c r="D31" s="19">
        <f t="shared" si="4"/>
        <v>348</v>
      </c>
      <c r="E31" s="19">
        <f t="shared" si="4"/>
        <v>296</v>
      </c>
      <c r="F31" s="19">
        <f t="shared" si="4"/>
        <v>75</v>
      </c>
      <c r="G31" s="19">
        <f t="shared" si="4"/>
        <v>83</v>
      </c>
      <c r="H31" s="19">
        <f t="shared" si="4"/>
        <v>54</v>
      </c>
      <c r="I31" s="19">
        <f t="shared" si="4"/>
        <v>22</v>
      </c>
      <c r="J31" s="19">
        <f t="shared" si="4"/>
        <v>4</v>
      </c>
      <c r="K31" s="19">
        <f t="shared" si="4"/>
        <v>3</v>
      </c>
      <c r="L31" s="19">
        <f t="shared" si="4"/>
        <v>61</v>
      </c>
      <c r="M31" s="19">
        <f t="shared" si="4"/>
        <v>41</v>
      </c>
      <c r="N31" s="19">
        <f t="shared" si="4"/>
        <v>0</v>
      </c>
      <c r="O31" s="19">
        <f t="shared" si="4"/>
        <v>64</v>
      </c>
      <c r="P31" s="19">
        <f t="shared" si="4"/>
        <v>8</v>
      </c>
      <c r="Q31" s="19">
        <f t="shared" si="4"/>
        <v>18</v>
      </c>
      <c r="R31" s="19">
        <f t="shared" si="4"/>
        <v>8</v>
      </c>
      <c r="S31" s="19">
        <f t="shared" si="4"/>
        <v>20</v>
      </c>
      <c r="T31" s="19">
        <f t="shared" si="4"/>
        <v>3</v>
      </c>
      <c r="U31" s="21">
        <f t="shared" ref="U31" si="5">(G31+M31+P31)/(E31+M31+P31+N31)</f>
        <v>0.38260869565217392</v>
      </c>
      <c r="V31" s="21">
        <f t="shared" ref="V31" si="6">(H31+I31*2+J31*3+K31*4)/E31</f>
        <v>0.41216216216216217</v>
      </c>
      <c r="W31" s="21">
        <f t="shared" ref="W31" si="7">U31+V31</f>
        <v>0.7947708578143361</v>
      </c>
      <c r="X31" s="22">
        <f t="shared" ref="X31" si="8">G31/E31</f>
        <v>0.28040540540540543</v>
      </c>
    </row>
    <row r="32" spans="1:30" x14ac:dyDescent="0.25">
      <c r="A32" s="1"/>
      <c r="B32" s="3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2"/>
      <c r="V32" s="12"/>
      <c r="W32" s="12"/>
      <c r="X32" s="12"/>
      <c r="Y32" s="5"/>
    </row>
    <row r="33" spans="1:24" x14ac:dyDescent="0.25">
      <c r="A33" s="1"/>
      <c r="B33" s="7"/>
    </row>
    <row r="34" spans="1:24" ht="15.75" thickBot="1" x14ac:dyDescent="0.3">
      <c r="A34" s="3" t="s">
        <v>66</v>
      </c>
      <c r="B34" s="6" t="s">
        <v>18</v>
      </c>
      <c r="C34" s="6" t="s">
        <v>67</v>
      </c>
      <c r="D34" s="6" t="s">
        <v>68</v>
      </c>
      <c r="E34" s="6" t="s">
        <v>69</v>
      </c>
      <c r="F34" s="6" t="s">
        <v>20</v>
      </c>
      <c r="G34" s="6" t="s">
        <v>21</v>
      </c>
      <c r="H34" s="6" t="s">
        <v>70</v>
      </c>
      <c r="I34" s="6" t="s">
        <v>51</v>
      </c>
      <c r="J34" s="6" t="s">
        <v>5</v>
      </c>
      <c r="K34" s="6" t="s">
        <v>4</v>
      </c>
      <c r="L34" s="6" t="s">
        <v>53</v>
      </c>
      <c r="M34" s="6" t="s">
        <v>71</v>
      </c>
      <c r="N34" s="6" t="s">
        <v>72</v>
      </c>
      <c r="O34" s="6" t="s">
        <v>73</v>
      </c>
      <c r="P34" s="6" t="s">
        <v>74</v>
      </c>
      <c r="Q34" s="6" t="s">
        <v>75</v>
      </c>
      <c r="R34" s="6" t="s">
        <v>76</v>
      </c>
      <c r="T34" s="10"/>
      <c r="U34" s="10"/>
      <c r="V34" s="10"/>
      <c r="W34" s="10"/>
      <c r="X34" s="10"/>
    </row>
    <row r="35" spans="1:24" x14ac:dyDescent="0.25">
      <c r="A35" s="3"/>
      <c r="B35" s="54" t="s">
        <v>62</v>
      </c>
      <c r="C35" s="56">
        <v>3</v>
      </c>
      <c r="D35" s="55">
        <v>2</v>
      </c>
      <c r="E35" s="55">
        <v>0</v>
      </c>
      <c r="F35" s="65">
        <v>10.333333333333334</v>
      </c>
      <c r="G35" s="56">
        <v>6</v>
      </c>
      <c r="H35" s="55">
        <v>9</v>
      </c>
      <c r="I35" s="56">
        <v>0</v>
      </c>
      <c r="J35" s="56">
        <v>11</v>
      </c>
      <c r="K35" s="55">
        <v>11</v>
      </c>
      <c r="L35" s="56">
        <v>0</v>
      </c>
      <c r="M35" s="55">
        <v>3</v>
      </c>
      <c r="N35" s="56">
        <v>2</v>
      </c>
      <c r="O35" s="55">
        <v>1</v>
      </c>
      <c r="P35" s="55">
        <v>0</v>
      </c>
      <c r="Q35" s="66">
        <f t="shared" ref="Q35:Q45" si="9">G35*9/F35</f>
        <v>5.225806451612903</v>
      </c>
      <c r="R35" s="67">
        <f t="shared" ref="R35:R45" si="10">(H35+K35)/F35</f>
        <v>1.9354838709677418</v>
      </c>
      <c r="T35" s="10"/>
      <c r="U35" s="10"/>
      <c r="V35" s="10"/>
      <c r="W35" s="10"/>
      <c r="X35" s="10"/>
    </row>
    <row r="36" spans="1:24" x14ac:dyDescent="0.25">
      <c r="A36" s="3"/>
      <c r="B36" s="59" t="s">
        <v>22</v>
      </c>
      <c r="C36" s="27">
        <v>1</v>
      </c>
      <c r="D36" s="27">
        <v>0</v>
      </c>
      <c r="E36" s="27">
        <v>0</v>
      </c>
      <c r="F36" s="27">
        <v>2</v>
      </c>
      <c r="G36" s="27">
        <v>0</v>
      </c>
      <c r="H36" s="27">
        <v>1</v>
      </c>
      <c r="I36" s="27">
        <v>0</v>
      </c>
      <c r="J36" s="27">
        <v>0</v>
      </c>
      <c r="K36" s="27">
        <v>0</v>
      </c>
      <c r="L36" s="27">
        <v>0</v>
      </c>
      <c r="M36" s="27">
        <v>1</v>
      </c>
      <c r="N36" s="27">
        <v>0</v>
      </c>
      <c r="O36" s="27">
        <v>0</v>
      </c>
      <c r="P36" s="27">
        <v>0</v>
      </c>
      <c r="Q36" s="36">
        <f t="shared" si="9"/>
        <v>0</v>
      </c>
      <c r="R36" s="37">
        <f t="shared" si="10"/>
        <v>0.5</v>
      </c>
      <c r="T36" s="10"/>
      <c r="U36" s="10"/>
      <c r="V36" s="10"/>
      <c r="W36" s="10"/>
      <c r="X36" s="10"/>
    </row>
    <row r="37" spans="1:24" x14ac:dyDescent="0.25">
      <c r="A37" s="3"/>
      <c r="B37" s="60" t="s">
        <v>19</v>
      </c>
      <c r="C37" s="3">
        <v>3</v>
      </c>
      <c r="D37" s="10">
        <v>0</v>
      </c>
      <c r="E37" s="10">
        <v>0</v>
      </c>
      <c r="F37" s="13">
        <v>5.666666666666667</v>
      </c>
      <c r="G37" s="10">
        <v>1</v>
      </c>
      <c r="H37" s="3">
        <v>4</v>
      </c>
      <c r="I37" s="10">
        <v>1</v>
      </c>
      <c r="J37" s="10">
        <v>2</v>
      </c>
      <c r="K37" s="3">
        <v>4</v>
      </c>
      <c r="L37" s="10">
        <v>1</v>
      </c>
      <c r="M37" s="10">
        <v>1</v>
      </c>
      <c r="N37" s="10">
        <v>0</v>
      </c>
      <c r="O37" s="3">
        <v>0</v>
      </c>
      <c r="P37" s="10">
        <v>0</v>
      </c>
      <c r="Q37" s="15">
        <f t="shared" si="9"/>
        <v>1.588235294117647</v>
      </c>
      <c r="R37" s="32">
        <f t="shared" si="10"/>
        <v>1.4117647058823528</v>
      </c>
      <c r="T37" s="10"/>
      <c r="U37" s="10"/>
      <c r="V37" s="10"/>
      <c r="W37" s="10"/>
      <c r="X37" s="10"/>
    </row>
    <row r="38" spans="1:24" x14ac:dyDescent="0.25">
      <c r="A38" s="3"/>
      <c r="B38" s="60" t="s">
        <v>26</v>
      </c>
      <c r="C38" s="3">
        <v>3</v>
      </c>
      <c r="D38" s="3">
        <v>3</v>
      </c>
      <c r="E38" s="10">
        <v>0</v>
      </c>
      <c r="F38" s="10">
        <v>10</v>
      </c>
      <c r="G38" s="10">
        <v>4</v>
      </c>
      <c r="H38" s="10">
        <v>13</v>
      </c>
      <c r="I38" s="3">
        <v>0</v>
      </c>
      <c r="J38" s="10">
        <v>7</v>
      </c>
      <c r="K38" s="10">
        <v>6</v>
      </c>
      <c r="L38" s="10">
        <v>1</v>
      </c>
      <c r="M38" s="3">
        <v>0</v>
      </c>
      <c r="N38" s="10">
        <v>0</v>
      </c>
      <c r="O38" s="3">
        <v>0</v>
      </c>
      <c r="P38" s="10">
        <v>0</v>
      </c>
      <c r="Q38" s="15">
        <f t="shared" si="9"/>
        <v>3.6</v>
      </c>
      <c r="R38" s="32">
        <f t="shared" si="10"/>
        <v>1.9</v>
      </c>
      <c r="T38" s="10"/>
      <c r="U38" s="10"/>
      <c r="V38" s="10"/>
      <c r="W38" s="10"/>
      <c r="X38" s="10"/>
    </row>
    <row r="39" spans="1:24" x14ac:dyDescent="0.25">
      <c r="A39" s="3"/>
      <c r="B39" s="63" t="s">
        <v>27</v>
      </c>
      <c r="C39" s="27">
        <v>3</v>
      </c>
      <c r="D39" s="27">
        <v>0</v>
      </c>
      <c r="E39" s="27">
        <v>0</v>
      </c>
      <c r="F39" s="27">
        <v>4</v>
      </c>
      <c r="G39" s="27">
        <v>1</v>
      </c>
      <c r="H39" s="27">
        <v>1</v>
      </c>
      <c r="I39" s="27">
        <v>0</v>
      </c>
      <c r="J39" s="27">
        <v>4</v>
      </c>
      <c r="K39" s="27">
        <v>5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36">
        <f t="shared" si="9"/>
        <v>2.25</v>
      </c>
      <c r="R39" s="37">
        <f t="shared" si="10"/>
        <v>1.5</v>
      </c>
      <c r="T39" s="10"/>
      <c r="U39" s="10"/>
      <c r="V39" s="10"/>
      <c r="W39" s="10"/>
      <c r="X39" s="10"/>
    </row>
    <row r="40" spans="1:24" x14ac:dyDescent="0.25">
      <c r="A40" s="3"/>
      <c r="B40" s="59" t="s">
        <v>31</v>
      </c>
      <c r="C40" s="27">
        <v>3</v>
      </c>
      <c r="D40" s="27">
        <v>0</v>
      </c>
      <c r="E40" s="27">
        <v>0</v>
      </c>
      <c r="F40" s="35">
        <v>2.3333333333333335</v>
      </c>
      <c r="G40" s="27">
        <v>7</v>
      </c>
      <c r="H40" s="27">
        <v>7</v>
      </c>
      <c r="I40" s="27">
        <v>1</v>
      </c>
      <c r="J40" s="27">
        <v>2</v>
      </c>
      <c r="K40" s="27">
        <v>5</v>
      </c>
      <c r="L40" s="27">
        <v>1</v>
      </c>
      <c r="M40" s="27">
        <v>1</v>
      </c>
      <c r="N40" s="27">
        <v>0</v>
      </c>
      <c r="O40" s="27">
        <v>0</v>
      </c>
      <c r="P40" s="27">
        <v>0</v>
      </c>
      <c r="Q40" s="36">
        <f t="shared" si="9"/>
        <v>27</v>
      </c>
      <c r="R40" s="37">
        <f t="shared" si="10"/>
        <v>5.1428571428571423</v>
      </c>
      <c r="T40" s="10"/>
      <c r="U40" s="10"/>
      <c r="V40" s="10"/>
      <c r="W40" s="10"/>
      <c r="X40" s="10"/>
    </row>
    <row r="41" spans="1:24" x14ac:dyDescent="0.25">
      <c r="A41" s="3"/>
      <c r="B41" s="68" t="s">
        <v>23</v>
      </c>
      <c r="C41" s="3">
        <v>3</v>
      </c>
      <c r="D41" s="10">
        <v>0</v>
      </c>
      <c r="E41" s="10">
        <v>0</v>
      </c>
      <c r="F41" s="13">
        <v>5.666666666666667</v>
      </c>
      <c r="G41" s="10">
        <v>4</v>
      </c>
      <c r="H41" s="10">
        <v>6</v>
      </c>
      <c r="I41" s="3">
        <v>0</v>
      </c>
      <c r="J41" s="10">
        <v>5</v>
      </c>
      <c r="K41" s="3">
        <v>4</v>
      </c>
      <c r="L41" s="10">
        <v>2</v>
      </c>
      <c r="M41" s="10">
        <v>1</v>
      </c>
      <c r="N41" s="10">
        <v>1</v>
      </c>
      <c r="O41" s="3">
        <v>0</v>
      </c>
      <c r="P41" s="10">
        <v>0</v>
      </c>
      <c r="Q41" s="15">
        <f t="shared" si="9"/>
        <v>6.3529411764705879</v>
      </c>
      <c r="R41" s="32">
        <f t="shared" si="10"/>
        <v>1.7647058823529411</v>
      </c>
      <c r="T41" s="10"/>
      <c r="U41" s="10"/>
      <c r="V41" s="10"/>
      <c r="W41" s="10"/>
      <c r="X41" s="10"/>
    </row>
    <row r="42" spans="1:24" x14ac:dyDescent="0.25">
      <c r="A42" s="3"/>
      <c r="B42" s="60" t="s">
        <v>64</v>
      </c>
      <c r="C42" s="10">
        <v>2</v>
      </c>
      <c r="D42" s="10">
        <v>0</v>
      </c>
      <c r="E42" s="10">
        <v>0</v>
      </c>
      <c r="F42" s="10">
        <v>6</v>
      </c>
      <c r="G42" s="10">
        <v>5</v>
      </c>
      <c r="H42" s="10">
        <v>7</v>
      </c>
      <c r="I42" s="3">
        <v>0</v>
      </c>
      <c r="J42" s="10">
        <v>3</v>
      </c>
      <c r="K42" s="3">
        <v>4</v>
      </c>
      <c r="L42" s="10">
        <v>1</v>
      </c>
      <c r="M42" s="10">
        <v>3</v>
      </c>
      <c r="N42" s="10">
        <v>0</v>
      </c>
      <c r="O42" s="3">
        <v>0</v>
      </c>
      <c r="P42" s="10">
        <v>0</v>
      </c>
      <c r="Q42" s="15">
        <f t="shared" si="9"/>
        <v>7.5</v>
      </c>
      <c r="R42" s="32">
        <f t="shared" si="10"/>
        <v>1.8333333333333333</v>
      </c>
      <c r="T42" s="10"/>
      <c r="U42" s="10"/>
      <c r="V42" s="10"/>
      <c r="W42" s="10"/>
      <c r="X42" s="10"/>
    </row>
    <row r="43" spans="1:24" x14ac:dyDescent="0.25">
      <c r="A43" s="3"/>
      <c r="B43" s="59" t="s">
        <v>8</v>
      </c>
      <c r="C43" s="27">
        <v>2</v>
      </c>
      <c r="D43" s="27">
        <v>0</v>
      </c>
      <c r="E43" s="27">
        <v>0</v>
      </c>
      <c r="F43" s="35">
        <v>3.3333333333333335</v>
      </c>
      <c r="G43" s="27">
        <v>2</v>
      </c>
      <c r="H43" s="27">
        <v>0</v>
      </c>
      <c r="I43" s="27">
        <v>0</v>
      </c>
      <c r="J43" s="27">
        <v>6</v>
      </c>
      <c r="K43" s="27">
        <v>4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36">
        <f t="shared" si="9"/>
        <v>5.3999999999999995</v>
      </c>
      <c r="R43" s="37">
        <f t="shared" si="10"/>
        <v>1.2</v>
      </c>
      <c r="T43" s="10"/>
      <c r="U43" s="10"/>
      <c r="V43" s="10"/>
      <c r="W43" s="10"/>
      <c r="X43" s="10"/>
    </row>
    <row r="44" spans="1:24" x14ac:dyDescent="0.25">
      <c r="A44" s="3"/>
      <c r="B44" s="63" t="s">
        <v>24</v>
      </c>
      <c r="C44" s="45">
        <v>3</v>
      </c>
      <c r="D44" s="27">
        <v>0</v>
      </c>
      <c r="E44" s="27">
        <v>0</v>
      </c>
      <c r="F44" s="35">
        <v>6.666666666666667</v>
      </c>
      <c r="G44" s="27">
        <v>2</v>
      </c>
      <c r="H44" s="45">
        <v>4</v>
      </c>
      <c r="I44" s="45">
        <v>0</v>
      </c>
      <c r="J44" s="27">
        <v>6</v>
      </c>
      <c r="K44" s="27">
        <v>6</v>
      </c>
      <c r="L44" s="27">
        <v>1</v>
      </c>
      <c r="M44" s="27">
        <v>2</v>
      </c>
      <c r="N44" s="27">
        <v>1</v>
      </c>
      <c r="O44" s="27">
        <v>1</v>
      </c>
      <c r="P44" s="27">
        <v>0</v>
      </c>
      <c r="Q44" s="36">
        <f t="shared" si="9"/>
        <v>2.6999999999999997</v>
      </c>
      <c r="R44" s="37">
        <f t="shared" si="10"/>
        <v>1.5</v>
      </c>
      <c r="T44" s="10"/>
      <c r="U44" s="10"/>
      <c r="V44" s="10"/>
      <c r="W44" s="10"/>
      <c r="X44" s="10"/>
    </row>
    <row r="45" spans="1:24" x14ac:dyDescent="0.25">
      <c r="A45" s="3"/>
      <c r="B45" s="60" t="s">
        <v>25</v>
      </c>
      <c r="C45" s="3">
        <v>3</v>
      </c>
      <c r="D45" s="3">
        <v>3</v>
      </c>
      <c r="E45" s="10">
        <v>0</v>
      </c>
      <c r="F45" s="3">
        <v>13</v>
      </c>
      <c r="G45" s="10">
        <v>1</v>
      </c>
      <c r="H45" s="10">
        <v>6</v>
      </c>
      <c r="I45" s="10">
        <v>1</v>
      </c>
      <c r="J45" s="10">
        <v>10</v>
      </c>
      <c r="K45" s="10">
        <v>8</v>
      </c>
      <c r="L45" s="10">
        <v>1</v>
      </c>
      <c r="M45" s="3">
        <v>0</v>
      </c>
      <c r="N45" s="10">
        <v>1</v>
      </c>
      <c r="O45" s="3">
        <v>0</v>
      </c>
      <c r="P45" s="10">
        <v>0</v>
      </c>
      <c r="Q45" s="76">
        <f t="shared" si="9"/>
        <v>0.69230769230769229</v>
      </c>
      <c r="R45" s="69">
        <f t="shared" si="10"/>
        <v>1.0769230769230769</v>
      </c>
      <c r="T45" s="10"/>
      <c r="U45" s="10"/>
      <c r="V45" s="10"/>
      <c r="W45" s="10"/>
      <c r="X45" s="10"/>
    </row>
    <row r="46" spans="1:24" ht="15.75" thickBot="1" x14ac:dyDescent="0.3">
      <c r="B46" s="64" t="s">
        <v>65</v>
      </c>
      <c r="C46" s="19">
        <f t="shared" ref="C46:P46" si="11">SUM(C35:C45)</f>
        <v>29</v>
      </c>
      <c r="D46" s="19">
        <f t="shared" si="11"/>
        <v>8</v>
      </c>
      <c r="E46" s="19">
        <f t="shared" si="11"/>
        <v>0</v>
      </c>
      <c r="F46" s="19">
        <f t="shared" si="11"/>
        <v>69</v>
      </c>
      <c r="G46" s="19">
        <f t="shared" si="11"/>
        <v>33</v>
      </c>
      <c r="H46" s="19">
        <f t="shared" si="11"/>
        <v>58</v>
      </c>
      <c r="I46" s="19">
        <f t="shared" si="11"/>
        <v>3</v>
      </c>
      <c r="J46" s="19">
        <f t="shared" si="11"/>
        <v>56</v>
      </c>
      <c r="K46" s="19">
        <f t="shared" si="11"/>
        <v>57</v>
      </c>
      <c r="L46" s="19">
        <f t="shared" si="11"/>
        <v>9</v>
      </c>
      <c r="M46" s="19">
        <f t="shared" si="11"/>
        <v>12</v>
      </c>
      <c r="N46" s="19">
        <f t="shared" si="11"/>
        <v>6</v>
      </c>
      <c r="O46" s="19">
        <f t="shared" si="11"/>
        <v>2</v>
      </c>
      <c r="P46" s="19">
        <f t="shared" si="11"/>
        <v>0</v>
      </c>
      <c r="Q46" s="70">
        <f t="shared" ref="Q46" si="12">G46*9/F46</f>
        <v>4.3043478260869561</v>
      </c>
      <c r="R46" s="71">
        <f t="shared" ref="R46" si="13">(H46+K46)/F46</f>
        <v>1.6666666666666667</v>
      </c>
      <c r="T46" s="5"/>
      <c r="U46" s="5"/>
      <c r="V46" s="5"/>
      <c r="W46" s="5"/>
      <c r="X46" s="5"/>
    </row>
    <row r="48" spans="1:24" x14ac:dyDescent="0.25">
      <c r="Q48" s="16"/>
    </row>
  </sheetData>
  <sortState xmlns:xlrd2="http://schemas.microsoft.com/office/spreadsheetml/2017/richdata2" ref="B35:R45">
    <sortCondition ref="B35:B45"/>
  </sortState>
  <pageMargins left="0.7" right="0.7" top="0.75" bottom="0.75" header="0.3" footer="0.3"/>
  <pageSetup orientation="portrait" horizontalDpi="0" verticalDpi="0" r:id="rId1"/>
  <ignoredErrors>
    <ignoredError sqref="J7:J9 D7 D3:D5 J3 D8:D9 J4:J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99654-C131-4CF2-803C-8C6F93EEF337}">
  <dimension ref="A1:Y53"/>
  <sheetViews>
    <sheetView showGridLines="0" workbookViewId="0"/>
  </sheetViews>
  <sheetFormatPr defaultRowHeight="15" x14ac:dyDescent="0.25"/>
  <cols>
    <col min="1" max="1" width="20.5703125" customWidth="1"/>
    <col min="2" max="2" width="18" customWidth="1"/>
    <col min="3" max="3" width="8" customWidth="1"/>
    <col min="4" max="4" width="7.42578125" customWidth="1"/>
    <col min="5" max="5" width="5.28515625" customWidth="1"/>
    <col min="6" max="6" width="6.42578125" customWidth="1"/>
    <col min="7" max="7" width="5.28515625" customWidth="1"/>
    <col min="8" max="10" width="4.7109375" customWidth="1"/>
    <col min="11" max="11" width="6.5703125" customWidth="1"/>
    <col min="12" max="12" width="7.42578125" customWidth="1"/>
    <col min="13" max="20" width="4.7109375" customWidth="1"/>
    <col min="21" max="24" width="6.7109375" customWidth="1"/>
  </cols>
  <sheetData>
    <row r="1" spans="1:24" ht="18.75" x14ac:dyDescent="0.3">
      <c r="A1" s="4" t="s">
        <v>124</v>
      </c>
    </row>
    <row r="2" spans="1:24" x14ac:dyDescent="0.25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10</v>
      </c>
      <c r="I2" s="6" t="s">
        <v>40</v>
      </c>
      <c r="J2" s="6" t="s">
        <v>41</v>
      </c>
      <c r="K2" s="6" t="s">
        <v>42</v>
      </c>
      <c r="L2" s="6" t="s">
        <v>43</v>
      </c>
      <c r="N2" s="3" t="s">
        <v>44</v>
      </c>
      <c r="O2" s="3"/>
    </row>
    <row r="3" spans="1:24" x14ac:dyDescent="0.25">
      <c r="A3" s="7" t="s">
        <v>45</v>
      </c>
      <c r="B3" t="s">
        <v>120</v>
      </c>
      <c r="C3" s="85" t="s">
        <v>162</v>
      </c>
      <c r="D3" s="88">
        <v>0.8</v>
      </c>
      <c r="E3" s="9" t="s">
        <v>89</v>
      </c>
      <c r="F3" s="9" t="s">
        <v>161</v>
      </c>
      <c r="G3" s="9" t="s">
        <v>161</v>
      </c>
      <c r="H3" s="10">
        <v>94</v>
      </c>
      <c r="I3" s="10">
        <v>59</v>
      </c>
      <c r="J3" s="9">
        <f>H3-I3</f>
        <v>35</v>
      </c>
      <c r="K3" s="9" t="s">
        <v>162</v>
      </c>
      <c r="L3" s="10" t="s">
        <v>153</v>
      </c>
    </row>
    <row r="4" spans="1:24" x14ac:dyDescent="0.25">
      <c r="B4" t="s">
        <v>121</v>
      </c>
      <c r="C4" s="11" t="s">
        <v>156</v>
      </c>
      <c r="D4" s="89">
        <f>5.5/12</f>
        <v>0.45833333333333331</v>
      </c>
      <c r="E4" s="1">
        <v>3.5</v>
      </c>
      <c r="F4" s="11" t="s">
        <v>155</v>
      </c>
      <c r="G4" s="11" t="s">
        <v>168</v>
      </c>
      <c r="H4" s="1">
        <v>104</v>
      </c>
      <c r="I4" s="1">
        <v>110</v>
      </c>
      <c r="J4" s="9">
        <f>H4-I4</f>
        <v>-6</v>
      </c>
      <c r="K4" s="11" t="s">
        <v>157</v>
      </c>
      <c r="L4" s="1" t="s">
        <v>154</v>
      </c>
    </row>
    <row r="5" spans="1:24" x14ac:dyDescent="0.25">
      <c r="B5" t="s">
        <v>122</v>
      </c>
      <c r="C5" s="20" t="s">
        <v>172</v>
      </c>
      <c r="D5" s="89">
        <f>3/12</f>
        <v>0.25</v>
      </c>
      <c r="E5" s="1">
        <v>6</v>
      </c>
      <c r="F5" s="87" t="s">
        <v>165</v>
      </c>
      <c r="G5" s="11" t="s">
        <v>173</v>
      </c>
      <c r="H5" s="1">
        <v>90</v>
      </c>
      <c r="I5" s="1">
        <v>133</v>
      </c>
      <c r="J5" s="11">
        <f>H5-I5</f>
        <v>-43</v>
      </c>
      <c r="K5" s="11" t="s">
        <v>170</v>
      </c>
      <c r="L5" s="1" t="s">
        <v>171</v>
      </c>
    </row>
    <row r="6" spans="1:24" x14ac:dyDescent="0.25">
      <c r="B6" s="2"/>
      <c r="C6" s="1"/>
      <c r="D6" s="90"/>
      <c r="E6" s="1"/>
      <c r="F6" s="1"/>
      <c r="G6" s="1"/>
      <c r="H6" s="1"/>
      <c r="I6" s="1"/>
      <c r="J6" s="1"/>
      <c r="K6" s="1"/>
      <c r="L6" s="1"/>
    </row>
    <row r="7" spans="1:24" x14ac:dyDescent="0.25">
      <c r="A7" s="7" t="s">
        <v>46</v>
      </c>
      <c r="B7" s="2" t="s">
        <v>83</v>
      </c>
      <c r="C7" s="20" t="s">
        <v>169</v>
      </c>
      <c r="D7" s="91">
        <f>9/11</f>
        <v>0.81818181818181823</v>
      </c>
      <c r="E7" s="86" t="s">
        <v>89</v>
      </c>
      <c r="F7" s="11" t="s">
        <v>159</v>
      </c>
      <c r="G7" s="11" t="s">
        <v>161</v>
      </c>
      <c r="H7" s="1">
        <v>101</v>
      </c>
      <c r="I7" s="1">
        <v>60</v>
      </c>
      <c r="J7" s="11">
        <f>H7-I7</f>
        <v>41</v>
      </c>
      <c r="K7" s="11" t="s">
        <v>162</v>
      </c>
      <c r="L7" s="1" t="s">
        <v>164</v>
      </c>
    </row>
    <row r="8" spans="1:24" x14ac:dyDescent="0.25">
      <c r="B8" s="2" t="s">
        <v>84</v>
      </c>
      <c r="C8" s="11" t="s">
        <v>167</v>
      </c>
      <c r="D8" s="89">
        <f>7/10</f>
        <v>0.7</v>
      </c>
      <c r="E8" s="11">
        <v>1.5</v>
      </c>
      <c r="F8" s="11" t="s">
        <v>161</v>
      </c>
      <c r="G8" s="11" t="s">
        <v>166</v>
      </c>
      <c r="H8" s="1">
        <v>111</v>
      </c>
      <c r="I8" s="1">
        <v>70</v>
      </c>
      <c r="J8" s="11">
        <f>H8-I8</f>
        <v>41</v>
      </c>
      <c r="K8" s="11" t="s">
        <v>167</v>
      </c>
      <c r="L8" s="1" t="s">
        <v>164</v>
      </c>
    </row>
    <row r="9" spans="1:24" x14ac:dyDescent="0.25">
      <c r="B9" s="2" t="s">
        <v>85</v>
      </c>
      <c r="C9" s="87" t="s">
        <v>158</v>
      </c>
      <c r="D9" s="90">
        <f>1.5/13</f>
        <v>0.11538461538461539</v>
      </c>
      <c r="E9" s="1">
        <v>8</v>
      </c>
      <c r="F9" s="11" t="s">
        <v>160</v>
      </c>
      <c r="G9" s="11" t="s">
        <v>160</v>
      </c>
      <c r="H9" s="1">
        <v>80</v>
      </c>
      <c r="I9" s="1">
        <v>148</v>
      </c>
      <c r="J9" s="11">
        <f t="shared" ref="J9" si="0">H9-I9</f>
        <v>-68</v>
      </c>
      <c r="K9" s="11" t="s">
        <v>163</v>
      </c>
      <c r="L9" s="1" t="s">
        <v>96</v>
      </c>
    </row>
    <row r="12" spans="1:24" ht="15.75" thickBot="1" x14ac:dyDescent="0.3">
      <c r="A12" s="3" t="s">
        <v>151</v>
      </c>
      <c r="B12" s="6" t="s">
        <v>17</v>
      </c>
      <c r="C12" s="6" t="s">
        <v>48</v>
      </c>
      <c r="D12" s="6" t="s">
        <v>49</v>
      </c>
      <c r="E12" s="6" t="s">
        <v>0</v>
      </c>
      <c r="F12" s="6" t="s">
        <v>1</v>
      </c>
      <c r="G12" s="6" t="s">
        <v>2</v>
      </c>
      <c r="H12" s="6" t="s">
        <v>9</v>
      </c>
      <c r="I12" s="6" t="s">
        <v>11</v>
      </c>
      <c r="J12" s="6" t="s">
        <v>50</v>
      </c>
      <c r="K12" s="6" t="s">
        <v>51</v>
      </c>
      <c r="L12" s="6" t="s">
        <v>3</v>
      </c>
      <c r="M12" s="6" t="s">
        <v>4</v>
      </c>
      <c r="N12" s="6" t="s">
        <v>52</v>
      </c>
      <c r="O12" s="6" t="s">
        <v>5</v>
      </c>
      <c r="P12" s="6" t="s">
        <v>53</v>
      </c>
      <c r="Q12" s="6" t="s">
        <v>54</v>
      </c>
      <c r="R12" s="6" t="s">
        <v>55</v>
      </c>
      <c r="S12" s="6" t="s">
        <v>56</v>
      </c>
      <c r="T12" s="6" t="s">
        <v>57</v>
      </c>
      <c r="U12" s="6" t="s">
        <v>58</v>
      </c>
      <c r="V12" s="6" t="s">
        <v>59</v>
      </c>
      <c r="W12" s="6" t="s">
        <v>60</v>
      </c>
      <c r="X12" s="6" t="s">
        <v>61</v>
      </c>
    </row>
    <row r="13" spans="1:24" x14ac:dyDescent="0.25">
      <c r="A13" s="3"/>
      <c r="B13" s="54" t="s">
        <v>62</v>
      </c>
      <c r="C13" s="56">
        <v>3</v>
      </c>
      <c r="D13" s="55">
        <v>8</v>
      </c>
      <c r="E13" s="55">
        <v>7</v>
      </c>
      <c r="F13" s="55">
        <v>2</v>
      </c>
      <c r="G13" s="55">
        <v>3</v>
      </c>
      <c r="H13" s="55">
        <v>2</v>
      </c>
      <c r="I13" s="55">
        <v>0</v>
      </c>
      <c r="J13" s="56">
        <v>1</v>
      </c>
      <c r="K13" s="55">
        <v>0</v>
      </c>
      <c r="L13" s="55">
        <v>3</v>
      </c>
      <c r="M13" s="55">
        <v>1</v>
      </c>
      <c r="N13" s="55">
        <v>0</v>
      </c>
      <c r="O13" s="55">
        <v>1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7">
        <f t="shared" ref="U13:U35" si="1">(G13+M13+P13)/(E13+M13+P13+N13)</f>
        <v>0.5</v>
      </c>
      <c r="V13" s="81">
        <f t="shared" ref="V13:V35" si="2">(H13+I13*2+J13*3+K13*4)/E13</f>
        <v>0.7142857142857143</v>
      </c>
      <c r="W13" s="57">
        <f t="shared" ref="W13:W35" si="3">U13+V13</f>
        <v>1.2142857142857144</v>
      </c>
      <c r="X13" s="58">
        <f t="shared" ref="X13:X35" si="4">G13/E13</f>
        <v>0.42857142857142855</v>
      </c>
    </row>
    <row r="14" spans="1:24" x14ac:dyDescent="0.25">
      <c r="A14" s="3"/>
      <c r="B14" s="59" t="s">
        <v>22</v>
      </c>
      <c r="C14" s="27">
        <v>2</v>
      </c>
      <c r="D14" s="27">
        <v>7</v>
      </c>
      <c r="E14" s="27">
        <v>5</v>
      </c>
      <c r="F14" s="27">
        <v>1</v>
      </c>
      <c r="G14" s="27">
        <v>3</v>
      </c>
      <c r="H14" s="45">
        <v>3</v>
      </c>
      <c r="I14" s="27">
        <v>0</v>
      </c>
      <c r="J14" s="27">
        <v>0</v>
      </c>
      <c r="K14" s="27">
        <v>0</v>
      </c>
      <c r="L14" s="27">
        <v>1</v>
      </c>
      <c r="M14" s="27">
        <v>1</v>
      </c>
      <c r="N14" s="27">
        <v>0</v>
      </c>
      <c r="O14" s="27">
        <v>1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8">
        <f t="shared" si="1"/>
        <v>0.7142857142857143</v>
      </c>
      <c r="V14" s="28">
        <f t="shared" si="2"/>
        <v>0.6</v>
      </c>
      <c r="W14" s="28">
        <f t="shared" si="3"/>
        <v>1.3142857142857143</v>
      </c>
      <c r="X14" s="62">
        <f t="shared" si="4"/>
        <v>0.6</v>
      </c>
    </row>
    <row r="15" spans="1:24" x14ac:dyDescent="0.25">
      <c r="A15" s="3"/>
      <c r="B15" s="60" t="s">
        <v>19</v>
      </c>
      <c r="C15" s="10">
        <v>1</v>
      </c>
      <c r="D15" s="10">
        <v>3</v>
      </c>
      <c r="E15" s="10">
        <v>3</v>
      </c>
      <c r="F15" s="10">
        <v>0</v>
      </c>
      <c r="G15" s="10">
        <v>1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2">
        <f t="shared" si="1"/>
        <v>0.33333333333333331</v>
      </c>
      <c r="V15" s="12">
        <f t="shared" si="2"/>
        <v>0.33333333333333331</v>
      </c>
      <c r="W15" s="12">
        <f t="shared" si="3"/>
        <v>0.66666666666666663</v>
      </c>
      <c r="X15" s="18">
        <f t="shared" si="4"/>
        <v>0.33333333333333331</v>
      </c>
    </row>
    <row r="16" spans="1:24" x14ac:dyDescent="0.25">
      <c r="A16" s="3"/>
      <c r="B16" s="60" t="s">
        <v>6</v>
      </c>
      <c r="C16" s="3">
        <v>3</v>
      </c>
      <c r="D16" s="3">
        <v>11</v>
      </c>
      <c r="E16" s="3">
        <v>9</v>
      </c>
      <c r="F16" s="3">
        <v>3</v>
      </c>
      <c r="G16" s="10">
        <v>1</v>
      </c>
      <c r="H16" s="10">
        <v>1</v>
      </c>
      <c r="I16" s="10">
        <v>0</v>
      </c>
      <c r="J16" s="10">
        <v>0</v>
      </c>
      <c r="K16" s="10">
        <v>0</v>
      </c>
      <c r="L16" s="10">
        <v>0</v>
      </c>
      <c r="M16" s="10">
        <v>2</v>
      </c>
      <c r="N16" s="10">
        <v>0</v>
      </c>
      <c r="O16" s="10">
        <v>2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2">
        <f t="shared" si="1"/>
        <v>0.27272727272727271</v>
      </c>
      <c r="V16" s="12">
        <f t="shared" si="2"/>
        <v>0.1111111111111111</v>
      </c>
      <c r="W16" s="12">
        <f t="shared" si="3"/>
        <v>0.38383838383838381</v>
      </c>
      <c r="X16" s="18">
        <f t="shared" si="4"/>
        <v>0.1111111111111111</v>
      </c>
    </row>
    <row r="17" spans="1:24" x14ac:dyDescent="0.25">
      <c r="A17" s="3"/>
      <c r="B17" s="59" t="s">
        <v>13</v>
      </c>
      <c r="C17" s="27">
        <v>1</v>
      </c>
      <c r="D17" s="27">
        <v>5</v>
      </c>
      <c r="E17" s="27">
        <v>3</v>
      </c>
      <c r="F17" s="27">
        <v>2</v>
      </c>
      <c r="G17" s="27">
        <v>1</v>
      </c>
      <c r="H17" s="27">
        <v>1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1</v>
      </c>
      <c r="O17" s="27">
        <v>1</v>
      </c>
      <c r="P17" s="27">
        <v>1</v>
      </c>
      <c r="Q17" s="27">
        <v>0</v>
      </c>
      <c r="R17" s="27">
        <v>0</v>
      </c>
      <c r="S17" s="27">
        <v>0</v>
      </c>
      <c r="T17" s="27">
        <v>0</v>
      </c>
      <c r="U17" s="28">
        <f t="shared" si="1"/>
        <v>0.4</v>
      </c>
      <c r="V17" s="28">
        <f t="shared" si="2"/>
        <v>0.33333333333333331</v>
      </c>
      <c r="W17" s="28">
        <f t="shared" si="3"/>
        <v>0.73333333333333339</v>
      </c>
      <c r="X17" s="29">
        <f t="shared" si="4"/>
        <v>0.33333333333333331</v>
      </c>
    </row>
    <row r="18" spans="1:24" x14ac:dyDescent="0.25">
      <c r="A18" s="3"/>
      <c r="B18" s="59" t="s">
        <v>26</v>
      </c>
      <c r="C18" s="27">
        <v>2</v>
      </c>
      <c r="D18" s="27">
        <v>4</v>
      </c>
      <c r="E18" s="27">
        <v>4</v>
      </c>
      <c r="F18" s="27">
        <v>1</v>
      </c>
      <c r="G18" s="27">
        <v>2</v>
      </c>
      <c r="H18" s="27">
        <v>2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0</v>
      </c>
      <c r="O18" s="27">
        <v>2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8">
        <f t="shared" si="1"/>
        <v>0.5</v>
      </c>
      <c r="V18" s="28">
        <f t="shared" si="2"/>
        <v>0.5</v>
      </c>
      <c r="W18" s="28">
        <f t="shared" si="3"/>
        <v>1</v>
      </c>
      <c r="X18" s="29">
        <f t="shared" si="4"/>
        <v>0.5</v>
      </c>
    </row>
    <row r="19" spans="1:24" x14ac:dyDescent="0.25">
      <c r="A19" s="3"/>
      <c r="B19" s="60" t="s">
        <v>27</v>
      </c>
      <c r="C19" s="10">
        <v>1</v>
      </c>
      <c r="D19" s="10">
        <v>1</v>
      </c>
      <c r="E19" s="10">
        <v>1</v>
      </c>
      <c r="F19" s="10">
        <v>0</v>
      </c>
      <c r="G19" s="10">
        <v>1</v>
      </c>
      <c r="H19" s="10">
        <v>1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2">
        <f t="shared" si="1"/>
        <v>1</v>
      </c>
      <c r="V19" s="12">
        <f t="shared" si="2"/>
        <v>1</v>
      </c>
      <c r="W19" s="12">
        <f t="shared" si="3"/>
        <v>2</v>
      </c>
      <c r="X19" s="18">
        <f t="shared" si="4"/>
        <v>1</v>
      </c>
    </row>
    <row r="20" spans="1:24" x14ac:dyDescent="0.25">
      <c r="A20" s="3"/>
      <c r="B20" s="60" t="s">
        <v>31</v>
      </c>
      <c r="C20" s="10">
        <v>1</v>
      </c>
      <c r="D20" s="10">
        <v>2</v>
      </c>
      <c r="E20" s="10">
        <v>2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2">
        <f t="shared" si="1"/>
        <v>0</v>
      </c>
      <c r="V20" s="12">
        <f t="shared" si="2"/>
        <v>0</v>
      </c>
      <c r="W20" s="12">
        <f t="shared" si="3"/>
        <v>0</v>
      </c>
      <c r="X20" s="18">
        <f t="shared" si="4"/>
        <v>0</v>
      </c>
    </row>
    <row r="21" spans="1:24" x14ac:dyDescent="0.25">
      <c r="A21" s="3"/>
      <c r="B21" s="59" t="s">
        <v>63</v>
      </c>
      <c r="C21" s="27">
        <v>2</v>
      </c>
      <c r="D21" s="27">
        <v>5</v>
      </c>
      <c r="E21" s="27">
        <v>4</v>
      </c>
      <c r="F21" s="27">
        <v>1</v>
      </c>
      <c r="G21" s="27">
        <v>1</v>
      </c>
      <c r="H21" s="27">
        <v>1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1</v>
      </c>
      <c r="Q21" s="27">
        <v>0</v>
      </c>
      <c r="R21" s="27">
        <v>0</v>
      </c>
      <c r="S21" s="27">
        <v>0</v>
      </c>
      <c r="T21" s="27">
        <v>1</v>
      </c>
      <c r="U21" s="28">
        <f t="shared" si="1"/>
        <v>0.4</v>
      </c>
      <c r="V21" s="28">
        <f t="shared" si="2"/>
        <v>0.25</v>
      </c>
      <c r="W21" s="28">
        <f t="shared" si="3"/>
        <v>0.65</v>
      </c>
      <c r="X21" s="29">
        <f t="shared" si="4"/>
        <v>0.25</v>
      </c>
    </row>
    <row r="22" spans="1:24" x14ac:dyDescent="0.25">
      <c r="A22" s="3"/>
      <c r="B22" s="59" t="s">
        <v>16</v>
      </c>
      <c r="C22" s="27">
        <v>2</v>
      </c>
      <c r="D22" s="27">
        <v>5</v>
      </c>
      <c r="E22" s="27">
        <v>3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2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8">
        <f t="shared" si="1"/>
        <v>0.4</v>
      </c>
      <c r="V22" s="28">
        <f t="shared" si="2"/>
        <v>0</v>
      </c>
      <c r="W22" s="28">
        <f t="shared" si="3"/>
        <v>0.4</v>
      </c>
      <c r="X22" s="29">
        <f t="shared" si="4"/>
        <v>0</v>
      </c>
    </row>
    <row r="23" spans="1:24" x14ac:dyDescent="0.25">
      <c r="A23" s="3"/>
      <c r="B23" s="60" t="s">
        <v>15</v>
      </c>
      <c r="C23" s="3">
        <v>3</v>
      </c>
      <c r="D23" s="3">
        <v>11</v>
      </c>
      <c r="E23" s="3">
        <v>9</v>
      </c>
      <c r="F23" s="10">
        <v>2</v>
      </c>
      <c r="G23" s="3">
        <v>4</v>
      </c>
      <c r="H23" s="3">
        <v>3</v>
      </c>
      <c r="I23" s="3">
        <v>1</v>
      </c>
      <c r="J23" s="10">
        <v>0</v>
      </c>
      <c r="K23" s="10">
        <v>0</v>
      </c>
      <c r="L23" s="10">
        <v>2</v>
      </c>
      <c r="M23" s="10">
        <v>0</v>
      </c>
      <c r="N23" s="3">
        <v>1</v>
      </c>
      <c r="O23" s="3">
        <v>0</v>
      </c>
      <c r="P23" s="10">
        <v>1</v>
      </c>
      <c r="Q23" s="10">
        <v>0</v>
      </c>
      <c r="R23" s="10">
        <v>0</v>
      </c>
      <c r="S23" s="3">
        <v>2</v>
      </c>
      <c r="T23" s="10">
        <v>0</v>
      </c>
      <c r="U23" s="12">
        <f t="shared" si="1"/>
        <v>0.45454545454545453</v>
      </c>
      <c r="V23" s="12">
        <f t="shared" si="2"/>
        <v>0.55555555555555558</v>
      </c>
      <c r="W23" s="12">
        <f t="shared" si="3"/>
        <v>1.0101010101010102</v>
      </c>
      <c r="X23" s="18">
        <f t="shared" si="4"/>
        <v>0.44444444444444442</v>
      </c>
    </row>
    <row r="24" spans="1:24" x14ac:dyDescent="0.25">
      <c r="A24" s="3"/>
      <c r="B24" s="68" t="s">
        <v>78</v>
      </c>
      <c r="C24" s="10">
        <v>1</v>
      </c>
      <c r="D24" s="10">
        <v>5</v>
      </c>
      <c r="E24" s="10">
        <v>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2</v>
      </c>
      <c r="N24" s="10">
        <v>0</v>
      </c>
      <c r="O24" s="10">
        <v>2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2">
        <f t="shared" si="1"/>
        <v>0.4</v>
      </c>
      <c r="V24" s="12">
        <f t="shared" si="2"/>
        <v>0</v>
      </c>
      <c r="W24" s="12">
        <f t="shared" si="3"/>
        <v>0.4</v>
      </c>
      <c r="X24" s="18">
        <f t="shared" si="4"/>
        <v>0</v>
      </c>
    </row>
    <row r="25" spans="1:24" x14ac:dyDescent="0.25">
      <c r="A25" s="3"/>
      <c r="B25" s="59" t="s">
        <v>77</v>
      </c>
      <c r="C25" s="27">
        <v>2</v>
      </c>
      <c r="D25" s="27">
        <v>7</v>
      </c>
      <c r="E25" s="27">
        <v>5</v>
      </c>
      <c r="F25" s="27">
        <v>0</v>
      </c>
      <c r="G25" s="27">
        <v>1</v>
      </c>
      <c r="H25" s="27">
        <v>0</v>
      </c>
      <c r="I25" s="45">
        <v>1</v>
      </c>
      <c r="J25" s="27">
        <v>0</v>
      </c>
      <c r="K25" s="27">
        <v>0</v>
      </c>
      <c r="L25" s="27">
        <v>4</v>
      </c>
      <c r="M25" s="27">
        <v>2</v>
      </c>
      <c r="N25" s="27">
        <v>0</v>
      </c>
      <c r="O25" s="27">
        <v>2</v>
      </c>
      <c r="P25" s="27">
        <v>0</v>
      </c>
      <c r="Q25" s="27">
        <v>1</v>
      </c>
      <c r="R25" s="27">
        <v>0</v>
      </c>
      <c r="S25" s="27">
        <v>0</v>
      </c>
      <c r="T25" s="27">
        <v>0</v>
      </c>
      <c r="U25" s="28">
        <f t="shared" si="1"/>
        <v>0.42857142857142855</v>
      </c>
      <c r="V25" s="28">
        <f t="shared" si="2"/>
        <v>0.4</v>
      </c>
      <c r="W25" s="28">
        <f t="shared" si="3"/>
        <v>0.82857142857142851</v>
      </c>
      <c r="X25" s="29">
        <f t="shared" si="4"/>
        <v>0.2</v>
      </c>
    </row>
    <row r="26" spans="1:24" x14ac:dyDescent="0.25">
      <c r="A26" s="3"/>
      <c r="B26" s="59" t="s">
        <v>64</v>
      </c>
      <c r="C26" s="45">
        <v>3</v>
      </c>
      <c r="D26" s="45">
        <v>11</v>
      </c>
      <c r="E26" s="27">
        <v>6</v>
      </c>
      <c r="F26" s="45">
        <v>3</v>
      </c>
      <c r="G26" s="27">
        <v>3</v>
      </c>
      <c r="H26" s="27">
        <v>2</v>
      </c>
      <c r="I26" s="45">
        <v>1</v>
      </c>
      <c r="J26" s="27">
        <v>0</v>
      </c>
      <c r="K26" s="27">
        <v>0</v>
      </c>
      <c r="L26" s="45">
        <v>5</v>
      </c>
      <c r="M26" s="45">
        <v>4</v>
      </c>
      <c r="N26" s="27">
        <v>0</v>
      </c>
      <c r="O26" s="27">
        <v>2</v>
      </c>
      <c r="P26" s="27">
        <v>1</v>
      </c>
      <c r="Q26" s="27">
        <v>0</v>
      </c>
      <c r="R26" s="27">
        <v>0</v>
      </c>
      <c r="S26" s="27">
        <v>0</v>
      </c>
      <c r="T26" s="27">
        <v>0</v>
      </c>
      <c r="U26" s="61">
        <f t="shared" si="1"/>
        <v>0.72727272727272729</v>
      </c>
      <c r="V26" s="28">
        <f t="shared" si="2"/>
        <v>0.66666666666666663</v>
      </c>
      <c r="W26" s="61">
        <f t="shared" si="3"/>
        <v>1.393939393939394</v>
      </c>
      <c r="X26" s="29">
        <f t="shared" si="4"/>
        <v>0.5</v>
      </c>
    </row>
    <row r="27" spans="1:24" x14ac:dyDescent="0.25">
      <c r="A27" s="3"/>
      <c r="B27" s="60" t="s">
        <v>28</v>
      </c>
      <c r="C27" s="10">
        <v>2</v>
      </c>
      <c r="D27" s="10">
        <v>8</v>
      </c>
      <c r="E27" s="10">
        <v>5</v>
      </c>
      <c r="F27" s="10">
        <v>2</v>
      </c>
      <c r="G27" s="10">
        <v>2</v>
      </c>
      <c r="H27" s="10">
        <v>1</v>
      </c>
      <c r="I27" s="10">
        <v>0</v>
      </c>
      <c r="J27" s="3">
        <v>1</v>
      </c>
      <c r="K27" s="10">
        <v>0</v>
      </c>
      <c r="L27" s="10">
        <v>4</v>
      </c>
      <c r="M27" s="10">
        <v>0</v>
      </c>
      <c r="N27" s="10">
        <v>2</v>
      </c>
      <c r="O27" s="10">
        <v>2</v>
      </c>
      <c r="P27" s="10">
        <v>1</v>
      </c>
      <c r="Q27" s="10">
        <v>0</v>
      </c>
      <c r="R27" s="10">
        <v>0</v>
      </c>
      <c r="S27" s="10">
        <v>0</v>
      </c>
      <c r="T27" s="10">
        <v>0</v>
      </c>
      <c r="U27" s="12">
        <f t="shared" si="1"/>
        <v>0.375</v>
      </c>
      <c r="V27" s="12">
        <f t="shared" si="2"/>
        <v>0.8</v>
      </c>
      <c r="W27" s="12">
        <f t="shared" si="3"/>
        <v>1.175</v>
      </c>
      <c r="X27" s="18">
        <f t="shared" si="4"/>
        <v>0.4</v>
      </c>
    </row>
    <row r="28" spans="1:24" x14ac:dyDescent="0.25">
      <c r="A28" s="3"/>
      <c r="B28" s="60" t="s">
        <v>8</v>
      </c>
      <c r="C28" s="10">
        <v>1</v>
      </c>
      <c r="D28" s="10">
        <v>2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1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2">
        <f t="shared" si="1"/>
        <v>0.5</v>
      </c>
      <c r="V28" s="12">
        <f t="shared" si="2"/>
        <v>0</v>
      </c>
      <c r="W28" s="12">
        <f t="shared" si="3"/>
        <v>0.5</v>
      </c>
      <c r="X28" s="18">
        <f t="shared" si="4"/>
        <v>0</v>
      </c>
    </row>
    <row r="29" spans="1:24" x14ac:dyDescent="0.25">
      <c r="A29" s="3"/>
      <c r="B29" s="59" t="s">
        <v>150</v>
      </c>
      <c r="C29" s="27">
        <v>1</v>
      </c>
      <c r="D29" s="27">
        <v>2</v>
      </c>
      <c r="E29" s="27">
        <v>1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0</v>
      </c>
      <c r="S29" s="27">
        <v>0</v>
      </c>
      <c r="T29" s="27">
        <v>0</v>
      </c>
      <c r="U29" s="28">
        <f t="shared" si="1"/>
        <v>0.5</v>
      </c>
      <c r="V29" s="28">
        <f t="shared" si="2"/>
        <v>0</v>
      </c>
      <c r="W29" s="28">
        <f t="shared" si="3"/>
        <v>0.5</v>
      </c>
      <c r="X29" s="29">
        <f t="shared" si="4"/>
        <v>0</v>
      </c>
    </row>
    <row r="30" spans="1:24" x14ac:dyDescent="0.25">
      <c r="A30" s="3"/>
      <c r="B30" s="59" t="s">
        <v>24</v>
      </c>
      <c r="C30" s="27">
        <v>1</v>
      </c>
      <c r="D30" s="27">
        <v>1</v>
      </c>
      <c r="E30" s="27">
        <v>1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1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8">
        <f t="shared" si="1"/>
        <v>0</v>
      </c>
      <c r="V30" s="28">
        <f t="shared" si="2"/>
        <v>0</v>
      </c>
      <c r="W30" s="28">
        <f t="shared" si="3"/>
        <v>0</v>
      </c>
      <c r="X30" s="29">
        <f t="shared" si="4"/>
        <v>0</v>
      </c>
    </row>
    <row r="31" spans="1:24" x14ac:dyDescent="0.25">
      <c r="A31" s="3"/>
      <c r="B31" s="60" t="s">
        <v>14</v>
      </c>
      <c r="C31" s="10">
        <v>2</v>
      </c>
      <c r="D31" s="10">
        <v>8</v>
      </c>
      <c r="E31" s="10">
        <v>7</v>
      </c>
      <c r="F31" s="10">
        <v>1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1</v>
      </c>
      <c r="N31" s="10">
        <v>0</v>
      </c>
      <c r="O31" s="3">
        <v>0</v>
      </c>
      <c r="P31" s="10">
        <v>0</v>
      </c>
      <c r="Q31" s="10">
        <v>1</v>
      </c>
      <c r="R31" s="10">
        <v>0</v>
      </c>
      <c r="S31" s="10">
        <v>1</v>
      </c>
      <c r="T31" s="10">
        <v>0</v>
      </c>
      <c r="U31" s="12">
        <f t="shared" si="1"/>
        <v>0.125</v>
      </c>
      <c r="V31" s="12">
        <f t="shared" si="2"/>
        <v>0</v>
      </c>
      <c r="W31" s="12">
        <f t="shared" si="3"/>
        <v>0.125</v>
      </c>
      <c r="X31" s="18">
        <f t="shared" si="4"/>
        <v>0</v>
      </c>
    </row>
    <row r="32" spans="1:24" x14ac:dyDescent="0.25">
      <c r="A32" s="3"/>
      <c r="B32" s="60" t="s">
        <v>29</v>
      </c>
      <c r="C32" s="10">
        <v>1</v>
      </c>
      <c r="D32" s="10">
        <v>3</v>
      </c>
      <c r="E32" s="10">
        <v>3</v>
      </c>
      <c r="F32" s="10">
        <v>1</v>
      </c>
      <c r="G32" s="10">
        <v>1</v>
      </c>
      <c r="H32" s="10">
        <v>1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2">
        <f t="shared" si="1"/>
        <v>0.33333333333333331</v>
      </c>
      <c r="V32" s="12">
        <f t="shared" si="2"/>
        <v>0.33333333333333331</v>
      </c>
      <c r="W32" s="12">
        <f t="shared" si="3"/>
        <v>0.66666666666666663</v>
      </c>
      <c r="X32" s="18">
        <f t="shared" si="4"/>
        <v>0.33333333333333331</v>
      </c>
    </row>
    <row r="33" spans="1:25" x14ac:dyDescent="0.25">
      <c r="A33" s="3"/>
      <c r="B33" s="59" t="s">
        <v>7</v>
      </c>
      <c r="C33" s="27">
        <v>2</v>
      </c>
      <c r="D33" s="27">
        <v>5</v>
      </c>
      <c r="E33" s="27">
        <v>3</v>
      </c>
      <c r="F33" s="27">
        <v>3</v>
      </c>
      <c r="G33" s="27">
        <v>2</v>
      </c>
      <c r="H33" s="27">
        <v>1</v>
      </c>
      <c r="I33" s="27">
        <v>1</v>
      </c>
      <c r="J33" s="27">
        <v>0</v>
      </c>
      <c r="K33" s="27">
        <v>0</v>
      </c>
      <c r="L33" s="27">
        <v>1</v>
      </c>
      <c r="M33" s="27">
        <v>2</v>
      </c>
      <c r="N33" s="27">
        <v>0</v>
      </c>
      <c r="O33" s="27">
        <v>1</v>
      </c>
      <c r="P33" s="27">
        <v>0</v>
      </c>
      <c r="Q33" s="27">
        <v>0</v>
      </c>
      <c r="R33" s="27">
        <v>1</v>
      </c>
      <c r="S33" s="27">
        <v>1</v>
      </c>
      <c r="T33" s="27">
        <v>0</v>
      </c>
      <c r="U33" s="28">
        <f t="shared" si="1"/>
        <v>0.8</v>
      </c>
      <c r="V33" s="28">
        <f t="shared" si="2"/>
        <v>1</v>
      </c>
      <c r="W33" s="28">
        <f t="shared" si="3"/>
        <v>1.8</v>
      </c>
      <c r="X33" s="29">
        <f t="shared" si="4"/>
        <v>0.66666666666666663</v>
      </c>
    </row>
    <row r="34" spans="1:25" x14ac:dyDescent="0.25">
      <c r="A34" s="3"/>
      <c r="B34" s="59" t="s">
        <v>30</v>
      </c>
      <c r="C34" s="45">
        <v>3</v>
      </c>
      <c r="D34" s="27">
        <v>7</v>
      </c>
      <c r="E34" s="27">
        <v>7</v>
      </c>
      <c r="F34" s="27">
        <v>2</v>
      </c>
      <c r="G34" s="27">
        <v>3</v>
      </c>
      <c r="H34" s="27">
        <v>2</v>
      </c>
      <c r="I34" s="45">
        <v>1</v>
      </c>
      <c r="J34" s="27">
        <v>0</v>
      </c>
      <c r="K34" s="27">
        <v>0</v>
      </c>
      <c r="L34" s="27">
        <v>1</v>
      </c>
      <c r="M34" s="27">
        <v>0</v>
      </c>
      <c r="N34" s="27">
        <v>0</v>
      </c>
      <c r="O34" s="27">
        <v>1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8">
        <f t="shared" si="1"/>
        <v>0.42857142857142855</v>
      </c>
      <c r="V34" s="28">
        <f t="shared" si="2"/>
        <v>0.5714285714285714</v>
      </c>
      <c r="W34" s="28">
        <f t="shared" si="3"/>
        <v>1</v>
      </c>
      <c r="X34" s="29">
        <f t="shared" si="4"/>
        <v>0.42857142857142855</v>
      </c>
    </row>
    <row r="35" spans="1:25" x14ac:dyDescent="0.25">
      <c r="A35" s="3"/>
      <c r="B35" s="60" t="s">
        <v>32</v>
      </c>
      <c r="C35" s="10">
        <v>2</v>
      </c>
      <c r="D35" s="10">
        <v>5</v>
      </c>
      <c r="E35" s="10">
        <v>5</v>
      </c>
      <c r="F35" s="10">
        <v>1</v>
      </c>
      <c r="G35" s="10">
        <v>1</v>
      </c>
      <c r="H35" s="10">
        <v>1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</v>
      </c>
      <c r="P35" s="10">
        <v>0</v>
      </c>
      <c r="Q35" s="10">
        <v>0</v>
      </c>
      <c r="R35" s="10">
        <v>1</v>
      </c>
      <c r="S35" s="10">
        <v>1</v>
      </c>
      <c r="T35" s="10">
        <v>0</v>
      </c>
      <c r="U35" s="12">
        <f t="shared" si="1"/>
        <v>0.2</v>
      </c>
      <c r="V35" s="12">
        <f t="shared" si="2"/>
        <v>0.2</v>
      </c>
      <c r="W35" s="12">
        <f t="shared" si="3"/>
        <v>0.4</v>
      </c>
      <c r="X35" s="18">
        <f t="shared" si="4"/>
        <v>0.2</v>
      </c>
    </row>
    <row r="36" spans="1:25" ht="15.75" thickBot="1" x14ac:dyDescent="0.3">
      <c r="A36" s="1"/>
      <c r="B36" s="64" t="s">
        <v>65</v>
      </c>
      <c r="C36" s="19">
        <f t="shared" ref="C36:T36" si="5">SUM(C13:C35)</f>
        <v>42</v>
      </c>
      <c r="D36" s="19">
        <f t="shared" si="5"/>
        <v>126</v>
      </c>
      <c r="E36" s="19">
        <f t="shared" si="5"/>
        <v>97</v>
      </c>
      <c r="F36" s="19">
        <f t="shared" si="5"/>
        <v>26</v>
      </c>
      <c r="G36" s="19">
        <f t="shared" si="5"/>
        <v>30</v>
      </c>
      <c r="H36" s="19">
        <f t="shared" si="5"/>
        <v>23</v>
      </c>
      <c r="I36" s="19">
        <f t="shared" si="5"/>
        <v>5</v>
      </c>
      <c r="J36" s="19">
        <f t="shared" si="5"/>
        <v>2</v>
      </c>
      <c r="K36" s="19">
        <f t="shared" si="5"/>
        <v>0</v>
      </c>
      <c r="L36" s="19">
        <f t="shared" si="5"/>
        <v>24</v>
      </c>
      <c r="M36" s="19">
        <f t="shared" si="5"/>
        <v>18</v>
      </c>
      <c r="N36" s="19">
        <f t="shared" si="5"/>
        <v>4</v>
      </c>
      <c r="O36" s="19">
        <f t="shared" si="5"/>
        <v>19</v>
      </c>
      <c r="P36" s="19">
        <f t="shared" si="5"/>
        <v>7</v>
      </c>
      <c r="Q36" s="19">
        <f t="shared" si="5"/>
        <v>3</v>
      </c>
      <c r="R36" s="19">
        <f t="shared" si="5"/>
        <v>2</v>
      </c>
      <c r="S36" s="19">
        <f t="shared" si="5"/>
        <v>5</v>
      </c>
      <c r="T36" s="19">
        <f t="shared" si="5"/>
        <v>1</v>
      </c>
      <c r="U36" s="21">
        <f t="shared" ref="U36" si="6">(G36+M36+P36)/(E36+M36+P36+N36)</f>
        <v>0.43650793650793651</v>
      </c>
      <c r="V36" s="21">
        <f t="shared" ref="V36" si="7">(H36+I36*2+J36*3+K36*4)/E36</f>
        <v>0.40206185567010311</v>
      </c>
      <c r="W36" s="21">
        <f t="shared" ref="W36" si="8">U36+V36</f>
        <v>0.83856979217803962</v>
      </c>
      <c r="X36" s="22">
        <f t="shared" ref="X36" si="9">G36/E36</f>
        <v>0.30927835051546393</v>
      </c>
    </row>
    <row r="37" spans="1:25" x14ac:dyDescent="0.25">
      <c r="A37" s="1"/>
      <c r="B37" s="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2"/>
      <c r="V37" s="12"/>
      <c r="W37" s="12"/>
      <c r="X37" s="12"/>
      <c r="Y37" s="5"/>
    </row>
    <row r="38" spans="1:25" x14ac:dyDescent="0.25">
      <c r="A38" s="1"/>
      <c r="B38" s="7"/>
    </row>
    <row r="39" spans="1:25" ht="15.75" thickBot="1" x14ac:dyDescent="0.3">
      <c r="A39" s="3" t="s">
        <v>152</v>
      </c>
      <c r="B39" s="6" t="s">
        <v>18</v>
      </c>
      <c r="C39" s="6" t="s">
        <v>67</v>
      </c>
      <c r="D39" s="6" t="s">
        <v>68</v>
      </c>
      <c r="E39" s="6" t="s">
        <v>69</v>
      </c>
      <c r="F39" s="6" t="s">
        <v>20</v>
      </c>
      <c r="G39" s="6" t="s">
        <v>21</v>
      </c>
      <c r="H39" s="6" t="s">
        <v>70</v>
      </c>
      <c r="I39" s="6" t="s">
        <v>51</v>
      </c>
      <c r="J39" s="6" t="s">
        <v>5</v>
      </c>
      <c r="K39" s="6" t="s">
        <v>4</v>
      </c>
      <c r="L39" s="6" t="s">
        <v>53</v>
      </c>
      <c r="M39" s="6" t="s">
        <v>71</v>
      </c>
      <c r="N39" s="6" t="s">
        <v>72</v>
      </c>
      <c r="O39" s="6" t="s">
        <v>73</v>
      </c>
      <c r="P39" s="6" t="s">
        <v>74</v>
      </c>
      <c r="Q39" s="6" t="s">
        <v>75</v>
      </c>
      <c r="R39" s="6" t="s">
        <v>76</v>
      </c>
      <c r="T39" s="10"/>
      <c r="U39" s="10"/>
      <c r="V39" s="10"/>
      <c r="W39" s="10"/>
      <c r="X39" s="10"/>
    </row>
    <row r="40" spans="1:25" x14ac:dyDescent="0.25">
      <c r="A40" s="3"/>
      <c r="B40" s="54" t="s">
        <v>62</v>
      </c>
      <c r="C40" s="55">
        <v>1</v>
      </c>
      <c r="D40" s="56">
        <v>1</v>
      </c>
      <c r="E40" s="55">
        <v>0</v>
      </c>
      <c r="F40" s="65">
        <v>3.6666666666666665</v>
      </c>
      <c r="G40" s="56">
        <v>0</v>
      </c>
      <c r="H40" s="56">
        <v>1</v>
      </c>
      <c r="I40" s="55">
        <v>0</v>
      </c>
      <c r="J40" s="55">
        <v>3</v>
      </c>
      <c r="K40" s="56">
        <v>2</v>
      </c>
      <c r="L40" s="55">
        <v>0</v>
      </c>
      <c r="M40" s="55">
        <v>0</v>
      </c>
      <c r="N40" s="56">
        <v>1</v>
      </c>
      <c r="O40" s="55">
        <v>0</v>
      </c>
      <c r="P40" s="55">
        <v>0</v>
      </c>
      <c r="Q40" s="82">
        <f t="shared" ref="Q40:Q45" si="10">G40*9/F40</f>
        <v>0</v>
      </c>
      <c r="R40" s="84">
        <f t="shared" ref="R40:R45" si="11">(H40+K40)/F40</f>
        <v>0.81818181818181823</v>
      </c>
      <c r="T40" s="10"/>
      <c r="U40" s="10"/>
      <c r="V40" s="10"/>
      <c r="W40" s="10"/>
      <c r="X40" s="10"/>
    </row>
    <row r="41" spans="1:25" x14ac:dyDescent="0.25">
      <c r="A41" s="3"/>
      <c r="B41" s="59" t="s">
        <v>22</v>
      </c>
      <c r="C41" s="45">
        <v>3</v>
      </c>
      <c r="D41" s="27">
        <v>0</v>
      </c>
      <c r="E41" s="27">
        <v>0</v>
      </c>
      <c r="F41" s="35">
        <v>4.333333333333333</v>
      </c>
      <c r="G41" s="45">
        <v>0</v>
      </c>
      <c r="H41" s="27">
        <v>3</v>
      </c>
      <c r="I41" s="27">
        <v>0</v>
      </c>
      <c r="J41" s="27">
        <v>5</v>
      </c>
      <c r="K41" s="45">
        <v>2</v>
      </c>
      <c r="L41" s="27">
        <v>0</v>
      </c>
      <c r="M41" s="27">
        <v>1</v>
      </c>
      <c r="N41" s="27">
        <v>0</v>
      </c>
      <c r="O41" s="27">
        <v>0</v>
      </c>
      <c r="P41" s="27">
        <v>0</v>
      </c>
      <c r="Q41" s="83">
        <f t="shared" si="10"/>
        <v>0</v>
      </c>
      <c r="R41" s="37">
        <f t="shared" si="11"/>
        <v>1.153846153846154</v>
      </c>
      <c r="T41" s="10"/>
      <c r="U41" s="10"/>
      <c r="V41" s="10"/>
      <c r="W41" s="10"/>
      <c r="X41" s="10"/>
    </row>
    <row r="42" spans="1:25" x14ac:dyDescent="0.25">
      <c r="A42" s="3"/>
      <c r="B42" s="60" t="s">
        <v>19</v>
      </c>
      <c r="C42" s="10">
        <v>1</v>
      </c>
      <c r="D42" s="10">
        <v>0</v>
      </c>
      <c r="E42" s="10">
        <v>0</v>
      </c>
      <c r="F42" s="10">
        <v>2</v>
      </c>
      <c r="G42" s="10">
        <v>4</v>
      </c>
      <c r="H42" s="10">
        <v>3</v>
      </c>
      <c r="I42" s="10">
        <v>0</v>
      </c>
      <c r="J42" s="10">
        <v>3</v>
      </c>
      <c r="K42" s="10">
        <v>4</v>
      </c>
      <c r="L42" s="10">
        <v>0</v>
      </c>
      <c r="M42" s="10">
        <v>6</v>
      </c>
      <c r="N42" s="10">
        <v>0</v>
      </c>
      <c r="O42" s="10">
        <v>0</v>
      </c>
      <c r="P42" s="10">
        <v>0</v>
      </c>
      <c r="Q42" s="15">
        <f t="shared" si="10"/>
        <v>18</v>
      </c>
      <c r="R42" s="32">
        <f t="shared" si="11"/>
        <v>3.5</v>
      </c>
      <c r="T42" s="10"/>
      <c r="U42" s="10"/>
      <c r="V42" s="10"/>
      <c r="W42" s="10"/>
      <c r="X42" s="10"/>
    </row>
    <row r="43" spans="1:25" x14ac:dyDescent="0.25">
      <c r="A43" s="3"/>
      <c r="B43" s="60" t="s">
        <v>26</v>
      </c>
      <c r="C43" s="10">
        <v>1</v>
      </c>
      <c r="D43" s="10">
        <v>0</v>
      </c>
      <c r="E43" s="10">
        <v>0</v>
      </c>
      <c r="F43" s="10">
        <v>1</v>
      </c>
      <c r="G43" s="10">
        <v>1</v>
      </c>
      <c r="H43" s="10">
        <v>0</v>
      </c>
      <c r="I43" s="10">
        <v>0</v>
      </c>
      <c r="J43" s="10">
        <v>1</v>
      </c>
      <c r="K43" s="10">
        <v>1</v>
      </c>
      <c r="L43" s="10">
        <v>2</v>
      </c>
      <c r="M43" s="10">
        <v>0</v>
      </c>
      <c r="N43" s="10">
        <v>0</v>
      </c>
      <c r="O43" s="10">
        <v>0</v>
      </c>
      <c r="P43" s="10">
        <v>0</v>
      </c>
      <c r="Q43" s="15">
        <f t="shared" si="10"/>
        <v>9</v>
      </c>
      <c r="R43" s="32">
        <f t="shared" si="11"/>
        <v>1</v>
      </c>
      <c r="T43" s="10"/>
      <c r="U43" s="10"/>
      <c r="V43" s="10"/>
      <c r="W43" s="10"/>
      <c r="X43" s="10"/>
    </row>
    <row r="44" spans="1:25" x14ac:dyDescent="0.25">
      <c r="A44" s="3"/>
      <c r="B44" s="63" t="s">
        <v>27</v>
      </c>
      <c r="C44" s="27">
        <v>1</v>
      </c>
      <c r="D44" s="27">
        <v>0</v>
      </c>
      <c r="E44" s="27">
        <v>0</v>
      </c>
      <c r="F44" s="27">
        <v>2</v>
      </c>
      <c r="G44" s="27">
        <v>0</v>
      </c>
      <c r="H44" s="27">
        <v>0</v>
      </c>
      <c r="I44" s="27">
        <v>0</v>
      </c>
      <c r="J44" s="27">
        <v>1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36">
        <f t="shared" si="10"/>
        <v>0</v>
      </c>
      <c r="R44" s="37">
        <f t="shared" si="11"/>
        <v>0</v>
      </c>
      <c r="T44" s="10"/>
      <c r="U44" s="10"/>
      <c r="V44" s="10"/>
      <c r="W44" s="10"/>
      <c r="X44" s="10"/>
    </row>
    <row r="45" spans="1:25" x14ac:dyDescent="0.25">
      <c r="A45" s="3"/>
      <c r="B45" s="59" t="s">
        <v>31</v>
      </c>
      <c r="C45" s="27">
        <v>1</v>
      </c>
      <c r="D45" s="27">
        <v>0</v>
      </c>
      <c r="E45" s="27">
        <v>0</v>
      </c>
      <c r="F45" s="27">
        <v>1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>
        <v>0</v>
      </c>
      <c r="P45" s="27">
        <v>0</v>
      </c>
      <c r="Q45" s="36">
        <f t="shared" si="10"/>
        <v>0</v>
      </c>
      <c r="R45" s="37">
        <f t="shared" si="11"/>
        <v>1</v>
      </c>
      <c r="T45" s="10"/>
      <c r="U45" s="10"/>
      <c r="V45" s="10"/>
      <c r="W45" s="10"/>
      <c r="X45" s="10"/>
    </row>
    <row r="46" spans="1:25" x14ac:dyDescent="0.25">
      <c r="A46" s="3"/>
      <c r="B46" s="68" t="s">
        <v>23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5"/>
      <c r="R46" s="32"/>
      <c r="T46" s="10"/>
      <c r="U46" s="10"/>
      <c r="V46" s="10"/>
      <c r="W46" s="10"/>
      <c r="X46" s="10"/>
    </row>
    <row r="47" spans="1:25" x14ac:dyDescent="0.25">
      <c r="A47" s="3"/>
      <c r="B47" s="60" t="s">
        <v>64</v>
      </c>
      <c r="C47" s="10">
        <v>1</v>
      </c>
      <c r="D47" s="10">
        <v>0</v>
      </c>
      <c r="E47" s="10">
        <v>0</v>
      </c>
      <c r="F47" s="10">
        <v>2</v>
      </c>
      <c r="G47" s="10">
        <v>1</v>
      </c>
      <c r="H47" s="10">
        <v>2</v>
      </c>
      <c r="I47" s="10">
        <v>1</v>
      </c>
      <c r="J47" s="10">
        <v>3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1</v>
      </c>
      <c r="Q47" s="15">
        <f>G47*9/F47</f>
        <v>4.5</v>
      </c>
      <c r="R47" s="32">
        <f>(H47+K47)/F47</f>
        <v>1</v>
      </c>
      <c r="T47" s="10"/>
      <c r="U47" s="10"/>
      <c r="V47" s="10"/>
      <c r="W47" s="10"/>
      <c r="X47" s="10"/>
    </row>
    <row r="48" spans="1:25" x14ac:dyDescent="0.25">
      <c r="A48" s="3"/>
      <c r="B48" s="59" t="s">
        <v>8</v>
      </c>
      <c r="C48" s="27">
        <v>1</v>
      </c>
      <c r="D48" s="27">
        <v>0</v>
      </c>
      <c r="E48" s="27">
        <v>0</v>
      </c>
      <c r="F48" s="35">
        <v>1.6666666666666665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36">
        <f>G48*9/F48</f>
        <v>0</v>
      </c>
      <c r="R48" s="37">
        <f>(H48+K48)/F48</f>
        <v>0</v>
      </c>
      <c r="T48" s="10"/>
      <c r="U48" s="10"/>
      <c r="V48" s="10"/>
      <c r="W48" s="10"/>
      <c r="X48" s="10"/>
    </row>
    <row r="49" spans="1:24" x14ac:dyDescent="0.25">
      <c r="A49" s="3"/>
      <c r="B49" s="63" t="s">
        <v>24</v>
      </c>
      <c r="C49" s="27">
        <v>2</v>
      </c>
      <c r="D49" s="45">
        <v>1</v>
      </c>
      <c r="E49" s="27">
        <v>0</v>
      </c>
      <c r="F49" s="45">
        <v>6</v>
      </c>
      <c r="G49" s="27">
        <v>2</v>
      </c>
      <c r="H49" s="27">
        <v>10</v>
      </c>
      <c r="I49" s="27">
        <v>0</v>
      </c>
      <c r="J49" s="45">
        <v>6</v>
      </c>
      <c r="K49" s="27">
        <v>3</v>
      </c>
      <c r="L49" s="27">
        <v>0</v>
      </c>
      <c r="M49" s="27">
        <v>0</v>
      </c>
      <c r="N49" s="45">
        <v>1</v>
      </c>
      <c r="O49" s="27">
        <v>0</v>
      </c>
      <c r="P49" s="27">
        <v>0</v>
      </c>
      <c r="Q49" s="36">
        <f>G49*9/F49</f>
        <v>3</v>
      </c>
      <c r="R49" s="37">
        <f>(H49+K49)/F49</f>
        <v>2.1666666666666665</v>
      </c>
      <c r="T49" s="10"/>
      <c r="U49" s="10"/>
      <c r="V49" s="10"/>
      <c r="W49" s="10"/>
      <c r="X49" s="10"/>
    </row>
    <row r="50" spans="1:24" x14ac:dyDescent="0.25">
      <c r="A50" s="3"/>
      <c r="B50" s="60" t="s">
        <v>25</v>
      </c>
      <c r="C50" s="10">
        <v>1</v>
      </c>
      <c r="D50" s="10">
        <v>1</v>
      </c>
      <c r="E50" s="10">
        <v>0</v>
      </c>
      <c r="F50" s="10">
        <v>2</v>
      </c>
      <c r="G50" s="10">
        <v>1</v>
      </c>
      <c r="H50" s="10">
        <v>2</v>
      </c>
      <c r="I50" s="10">
        <v>0</v>
      </c>
      <c r="J50" s="10">
        <v>3</v>
      </c>
      <c r="K50" s="10">
        <v>1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5">
        <f>G50*9/F50</f>
        <v>4.5</v>
      </c>
      <c r="R50" s="32">
        <f>(H50+K50)/F50</f>
        <v>1.5</v>
      </c>
      <c r="T50" s="10"/>
      <c r="U50" s="10"/>
      <c r="V50" s="10"/>
      <c r="W50" s="10"/>
      <c r="X50" s="10"/>
    </row>
    <row r="51" spans="1:24" ht="15.75" thickBot="1" x14ac:dyDescent="0.3">
      <c r="B51" s="64" t="s">
        <v>65</v>
      </c>
      <c r="C51" s="19">
        <f t="shared" ref="C51:P51" si="12">SUM(C40:C50)</f>
        <v>13</v>
      </c>
      <c r="D51" s="19">
        <f t="shared" si="12"/>
        <v>3</v>
      </c>
      <c r="E51" s="19">
        <f t="shared" si="12"/>
        <v>0</v>
      </c>
      <c r="F51" s="24">
        <f t="shared" si="12"/>
        <v>25.666666666666668</v>
      </c>
      <c r="G51" s="19">
        <f t="shared" si="12"/>
        <v>9</v>
      </c>
      <c r="H51" s="19">
        <f t="shared" si="12"/>
        <v>22</v>
      </c>
      <c r="I51" s="19">
        <f t="shared" si="12"/>
        <v>1</v>
      </c>
      <c r="J51" s="19">
        <f t="shared" si="12"/>
        <v>26</v>
      </c>
      <c r="K51" s="19">
        <f t="shared" si="12"/>
        <v>13</v>
      </c>
      <c r="L51" s="19">
        <f t="shared" si="12"/>
        <v>2</v>
      </c>
      <c r="M51" s="19">
        <f t="shared" si="12"/>
        <v>7</v>
      </c>
      <c r="N51" s="19">
        <f t="shared" si="12"/>
        <v>3</v>
      </c>
      <c r="O51" s="19">
        <f t="shared" si="12"/>
        <v>0</v>
      </c>
      <c r="P51" s="19">
        <f t="shared" si="12"/>
        <v>1</v>
      </c>
      <c r="Q51" s="70">
        <f>G51*9/F51</f>
        <v>3.1558441558441559</v>
      </c>
      <c r="R51" s="71">
        <f>(H51+K51)/F51</f>
        <v>1.3636363636363635</v>
      </c>
      <c r="T51" s="5"/>
      <c r="U51" s="5"/>
      <c r="V51" s="5"/>
      <c r="W51" s="5"/>
      <c r="X51" s="5"/>
    </row>
    <row r="53" spans="1:24" x14ac:dyDescent="0.25">
      <c r="Q53" s="16"/>
    </row>
  </sheetData>
  <sortState xmlns:xlrd2="http://schemas.microsoft.com/office/spreadsheetml/2017/richdata2" ref="B40:R50">
    <sortCondition ref="B40:B50"/>
  </sortState>
  <pageMargins left="0.7" right="0.7" top="0.75" bottom="0.75" header="0.3" footer="0.3"/>
  <pageSetup orientation="portrait" horizontalDpi="0" verticalDpi="0" r:id="rId1"/>
  <ignoredErrors>
    <ignoredError sqref="F4 C4 K4 C9 K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D1F1-D14C-4911-8B70-8447602F8E16}">
  <sheetPr>
    <pageSetUpPr fitToPage="1"/>
  </sheetPr>
  <dimension ref="A1:AA50"/>
  <sheetViews>
    <sheetView showGridLines="0" workbookViewId="0">
      <selection activeCell="A13" sqref="A13"/>
    </sheetView>
  </sheetViews>
  <sheetFormatPr defaultRowHeight="15" x14ac:dyDescent="0.25"/>
  <cols>
    <col min="1" max="1" width="20.5703125" customWidth="1"/>
    <col min="2" max="2" width="18" customWidth="1"/>
    <col min="3" max="3" width="7.5703125" customWidth="1"/>
    <col min="4" max="4" width="7.42578125" customWidth="1"/>
    <col min="5" max="5" width="5.28515625" customWidth="1"/>
    <col min="6" max="6" width="6.42578125" customWidth="1"/>
    <col min="7" max="7" width="5.28515625" customWidth="1"/>
    <col min="8" max="10" width="4.7109375" customWidth="1"/>
    <col min="11" max="11" width="6.5703125" customWidth="1"/>
    <col min="12" max="12" width="7.42578125" customWidth="1"/>
    <col min="13" max="16" width="4.7109375" customWidth="1"/>
    <col min="17" max="17" width="5.42578125" customWidth="1"/>
    <col min="18" max="20" width="4.7109375" customWidth="1"/>
    <col min="21" max="24" width="6.7109375" customWidth="1"/>
  </cols>
  <sheetData>
    <row r="1" spans="1:24" ht="18.75" x14ac:dyDescent="0.3">
      <c r="A1" s="4" t="s">
        <v>177</v>
      </c>
    </row>
    <row r="2" spans="1:24" x14ac:dyDescent="0.25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10</v>
      </c>
      <c r="I2" s="6" t="s">
        <v>40</v>
      </c>
      <c r="J2" s="6" t="s">
        <v>41</v>
      </c>
      <c r="K2" s="6" t="s">
        <v>42</v>
      </c>
      <c r="L2" s="6" t="s">
        <v>43</v>
      </c>
      <c r="N2" s="3" t="s">
        <v>44</v>
      </c>
      <c r="O2" s="3"/>
    </row>
    <row r="3" spans="1:24" x14ac:dyDescent="0.25">
      <c r="A3" s="7" t="s">
        <v>45</v>
      </c>
      <c r="B3" t="s">
        <v>182</v>
      </c>
      <c r="C3" s="85" t="s">
        <v>187</v>
      </c>
      <c r="D3" s="88">
        <f>9.5/19</f>
        <v>0.5</v>
      </c>
      <c r="E3" s="9" t="s">
        <v>89</v>
      </c>
      <c r="F3" s="9" t="s">
        <v>189</v>
      </c>
      <c r="G3" s="9" t="s">
        <v>194</v>
      </c>
      <c r="H3" s="10">
        <v>142</v>
      </c>
      <c r="I3" s="10">
        <v>146</v>
      </c>
      <c r="J3" s="9">
        <f>H3-I3</f>
        <v>-4</v>
      </c>
      <c r="K3" s="9" t="s">
        <v>197</v>
      </c>
      <c r="L3" s="10" t="s">
        <v>96</v>
      </c>
    </row>
    <row r="4" spans="1:24" x14ac:dyDescent="0.25">
      <c r="B4" t="s">
        <v>183</v>
      </c>
      <c r="C4" s="11" t="s">
        <v>200</v>
      </c>
      <c r="D4" s="89">
        <f>6.5/19</f>
        <v>0.34210526315789475</v>
      </c>
      <c r="E4" s="126" t="s">
        <v>202</v>
      </c>
      <c r="F4" s="11" t="s">
        <v>190</v>
      </c>
      <c r="G4" s="11" t="s">
        <v>204</v>
      </c>
      <c r="H4" s="1">
        <v>147</v>
      </c>
      <c r="I4" s="1">
        <v>182</v>
      </c>
      <c r="J4" s="9">
        <f t="shared" ref="J4:J9" si="0">H4-I4</f>
        <v>-35</v>
      </c>
      <c r="K4" s="11" t="s">
        <v>193</v>
      </c>
      <c r="L4" s="1" t="s">
        <v>95</v>
      </c>
    </row>
    <row r="5" spans="1:24" x14ac:dyDescent="0.25">
      <c r="B5" t="s">
        <v>184</v>
      </c>
      <c r="C5" s="20" t="s">
        <v>188</v>
      </c>
      <c r="D5" s="89">
        <f>5.5/19</f>
        <v>0.28947368421052633</v>
      </c>
      <c r="E5" s="1">
        <v>4</v>
      </c>
      <c r="F5" s="87" t="s">
        <v>191</v>
      </c>
      <c r="G5" s="11" t="s">
        <v>195</v>
      </c>
      <c r="H5" s="1">
        <v>123</v>
      </c>
      <c r="I5" s="1">
        <v>180</v>
      </c>
      <c r="J5" s="9">
        <f t="shared" si="0"/>
        <v>-57</v>
      </c>
      <c r="K5" s="11" t="s">
        <v>197</v>
      </c>
      <c r="L5" s="1" t="s">
        <v>199</v>
      </c>
    </row>
    <row r="6" spans="1:24" x14ac:dyDescent="0.25">
      <c r="B6" s="2"/>
      <c r="C6" s="1"/>
      <c r="D6" s="90"/>
      <c r="E6" s="1"/>
      <c r="F6" s="1"/>
      <c r="G6" s="1"/>
      <c r="H6" s="1"/>
      <c r="I6" s="1"/>
      <c r="J6" s="9"/>
      <c r="K6" s="1"/>
      <c r="L6" s="1"/>
    </row>
    <row r="7" spans="1:24" x14ac:dyDescent="0.25">
      <c r="A7" s="7" t="s">
        <v>46</v>
      </c>
      <c r="B7" s="2" t="s">
        <v>179</v>
      </c>
      <c r="C7" s="20" t="s">
        <v>185</v>
      </c>
      <c r="D7" s="121">
        <f>19/23</f>
        <v>0.82608695652173914</v>
      </c>
      <c r="E7" s="86" t="s">
        <v>89</v>
      </c>
      <c r="F7" s="11" t="s">
        <v>192</v>
      </c>
      <c r="G7" s="11" t="s">
        <v>196</v>
      </c>
      <c r="H7" s="1">
        <v>234</v>
      </c>
      <c r="I7" s="1">
        <v>125</v>
      </c>
      <c r="J7" s="9">
        <f t="shared" si="0"/>
        <v>109</v>
      </c>
      <c r="K7" s="11" t="s">
        <v>198</v>
      </c>
      <c r="L7" s="1" t="s">
        <v>96</v>
      </c>
    </row>
    <row r="8" spans="1:24" x14ac:dyDescent="0.25">
      <c r="B8" s="2" t="s">
        <v>180</v>
      </c>
      <c r="C8" s="20" t="s">
        <v>186</v>
      </c>
      <c r="D8" s="121">
        <f>17/21</f>
        <v>0.80952380952380953</v>
      </c>
      <c r="E8" s="11">
        <v>1</v>
      </c>
      <c r="F8" s="11" t="s">
        <v>169</v>
      </c>
      <c r="G8" s="11" t="s">
        <v>162</v>
      </c>
      <c r="H8" s="1">
        <v>188</v>
      </c>
      <c r="I8" s="1">
        <v>106</v>
      </c>
      <c r="J8" s="9">
        <f t="shared" si="0"/>
        <v>82</v>
      </c>
      <c r="K8" s="11" t="s">
        <v>162</v>
      </c>
      <c r="L8" s="1" t="s">
        <v>104</v>
      </c>
    </row>
    <row r="9" spans="1:24" x14ac:dyDescent="0.25">
      <c r="B9" s="2" t="s">
        <v>181</v>
      </c>
      <c r="C9" s="87" t="s">
        <v>201</v>
      </c>
      <c r="D9" s="121">
        <f>4.5/20</f>
        <v>0.22500000000000001</v>
      </c>
      <c r="E9" s="11" t="s">
        <v>203</v>
      </c>
      <c r="F9" s="11" t="s">
        <v>205</v>
      </c>
      <c r="G9" s="11" t="s">
        <v>197</v>
      </c>
      <c r="H9" s="1">
        <v>153</v>
      </c>
      <c r="I9" s="1">
        <v>238</v>
      </c>
      <c r="J9" s="9">
        <f t="shared" si="0"/>
        <v>-85</v>
      </c>
      <c r="K9" s="11" t="s">
        <v>206</v>
      </c>
      <c r="L9" s="1" t="s">
        <v>96</v>
      </c>
    </row>
    <row r="12" spans="1:24" ht="15.75" thickBot="1" x14ac:dyDescent="0.3">
      <c r="A12" s="3" t="s">
        <v>151</v>
      </c>
      <c r="B12" s="6" t="s">
        <v>17</v>
      </c>
      <c r="C12" s="6" t="s">
        <v>48</v>
      </c>
      <c r="D12" s="6" t="s">
        <v>49</v>
      </c>
      <c r="E12" s="6" t="s">
        <v>0</v>
      </c>
      <c r="F12" s="6" t="s">
        <v>1</v>
      </c>
      <c r="G12" s="6" t="s">
        <v>2</v>
      </c>
      <c r="H12" s="6" t="s">
        <v>9</v>
      </c>
      <c r="I12" s="6" t="s">
        <v>11</v>
      </c>
      <c r="J12" s="6" t="s">
        <v>50</v>
      </c>
      <c r="K12" s="6" t="s">
        <v>51</v>
      </c>
      <c r="L12" s="6" t="s">
        <v>3</v>
      </c>
      <c r="M12" s="6" t="s">
        <v>4</v>
      </c>
      <c r="N12" s="6" t="s">
        <v>52</v>
      </c>
      <c r="O12" s="6" t="s">
        <v>5</v>
      </c>
      <c r="P12" s="6" t="s">
        <v>53</v>
      </c>
      <c r="Q12" s="6" t="s">
        <v>54</v>
      </c>
      <c r="R12" s="6" t="s">
        <v>55</v>
      </c>
      <c r="S12" s="6" t="s">
        <v>56</v>
      </c>
      <c r="T12" s="6" t="s">
        <v>57</v>
      </c>
      <c r="U12" s="6" t="s">
        <v>58</v>
      </c>
      <c r="V12" s="6" t="s">
        <v>59</v>
      </c>
      <c r="W12" s="6" t="s">
        <v>60</v>
      </c>
      <c r="X12" s="6" t="s">
        <v>61</v>
      </c>
    </row>
    <row r="13" spans="1:24" x14ac:dyDescent="0.25">
      <c r="A13" s="3"/>
      <c r="B13" s="54" t="s">
        <v>16</v>
      </c>
      <c r="C13" s="55">
        <v>6</v>
      </c>
      <c r="D13" s="55">
        <v>19</v>
      </c>
      <c r="E13" s="55">
        <v>13</v>
      </c>
      <c r="F13" s="55">
        <v>3</v>
      </c>
      <c r="G13" s="55">
        <v>1</v>
      </c>
      <c r="H13" s="55">
        <v>1</v>
      </c>
      <c r="I13" s="55">
        <v>0</v>
      </c>
      <c r="J13" s="55">
        <v>0</v>
      </c>
      <c r="K13" s="55">
        <v>0</v>
      </c>
      <c r="L13" s="55">
        <v>2</v>
      </c>
      <c r="M13" s="55">
        <v>4</v>
      </c>
      <c r="N13" s="55">
        <v>0</v>
      </c>
      <c r="O13" s="55">
        <v>5</v>
      </c>
      <c r="P13" s="55">
        <v>2</v>
      </c>
      <c r="Q13" s="55">
        <v>0</v>
      </c>
      <c r="R13" s="55">
        <v>0</v>
      </c>
      <c r="S13" s="55">
        <v>1</v>
      </c>
      <c r="T13" s="55">
        <v>0</v>
      </c>
      <c r="U13" s="57">
        <f t="shared" ref="U13:U32" si="1">(G13+M13+P13)/(E13+M13+P13+N13)</f>
        <v>0.36842105263157893</v>
      </c>
      <c r="V13" s="57">
        <f t="shared" ref="V13:V32" si="2">(H13+I13*2+J13*3+K13*4)/E13</f>
        <v>7.6923076923076927E-2</v>
      </c>
      <c r="W13" s="57">
        <f t="shared" ref="W13:W32" si="3">U13+V13</f>
        <v>0.44534412955465585</v>
      </c>
      <c r="X13" s="58">
        <f t="shared" ref="X13:X32" si="4">G13/E13</f>
        <v>7.6923076923076927E-2</v>
      </c>
    </row>
    <row r="14" spans="1:24" x14ac:dyDescent="0.25">
      <c r="A14" s="3"/>
      <c r="B14" s="59" t="s">
        <v>14</v>
      </c>
      <c r="C14" s="45">
        <v>10</v>
      </c>
      <c r="D14" s="45">
        <v>39</v>
      </c>
      <c r="E14" s="45">
        <v>31</v>
      </c>
      <c r="F14" s="27">
        <v>7</v>
      </c>
      <c r="G14" s="45">
        <v>14</v>
      </c>
      <c r="H14" s="45">
        <v>12</v>
      </c>
      <c r="I14" s="27">
        <v>2</v>
      </c>
      <c r="J14" s="27">
        <v>0</v>
      </c>
      <c r="K14" s="27">
        <v>0</v>
      </c>
      <c r="L14" s="27">
        <v>5</v>
      </c>
      <c r="M14" s="27">
        <v>5</v>
      </c>
      <c r="N14" s="27">
        <v>0</v>
      </c>
      <c r="O14" s="27">
        <v>7</v>
      </c>
      <c r="P14" s="27">
        <v>2</v>
      </c>
      <c r="Q14" s="27">
        <v>0</v>
      </c>
      <c r="R14" s="27">
        <v>1</v>
      </c>
      <c r="S14" s="27">
        <v>6</v>
      </c>
      <c r="T14" s="27">
        <v>1</v>
      </c>
      <c r="U14" s="28">
        <f t="shared" si="1"/>
        <v>0.55263157894736847</v>
      </c>
      <c r="V14" s="28">
        <f t="shared" si="2"/>
        <v>0.5161290322580645</v>
      </c>
      <c r="W14" s="28">
        <f t="shared" si="3"/>
        <v>1.0687606112054331</v>
      </c>
      <c r="X14" s="29">
        <f t="shared" si="4"/>
        <v>0.45161290322580644</v>
      </c>
    </row>
    <row r="15" spans="1:24" x14ac:dyDescent="0.25">
      <c r="A15" s="3"/>
      <c r="B15" s="60" t="s">
        <v>15</v>
      </c>
      <c r="C15" s="10">
        <v>8</v>
      </c>
      <c r="D15" s="10">
        <v>22</v>
      </c>
      <c r="E15" s="10">
        <v>16</v>
      </c>
      <c r="F15" s="10">
        <v>6</v>
      </c>
      <c r="G15" s="10">
        <v>8</v>
      </c>
      <c r="H15" s="10">
        <v>8</v>
      </c>
      <c r="I15" s="10">
        <v>0</v>
      </c>
      <c r="J15" s="10">
        <v>0</v>
      </c>
      <c r="K15" s="10">
        <v>0</v>
      </c>
      <c r="L15" s="10">
        <v>5</v>
      </c>
      <c r="M15" s="10">
        <v>1</v>
      </c>
      <c r="N15" s="10">
        <v>0</v>
      </c>
      <c r="O15" s="10">
        <v>3</v>
      </c>
      <c r="P15" s="10">
        <v>5</v>
      </c>
      <c r="Q15" s="10">
        <v>0</v>
      </c>
      <c r="R15" s="10">
        <v>1</v>
      </c>
      <c r="S15" s="10">
        <v>3</v>
      </c>
      <c r="T15" s="10">
        <v>1</v>
      </c>
      <c r="U15" s="12">
        <f t="shared" si="1"/>
        <v>0.63636363636363635</v>
      </c>
      <c r="V15" s="12">
        <f t="shared" si="2"/>
        <v>0.5</v>
      </c>
      <c r="W15" s="12">
        <f t="shared" si="3"/>
        <v>1.1363636363636362</v>
      </c>
      <c r="X15" s="123">
        <f t="shared" si="4"/>
        <v>0.5</v>
      </c>
    </row>
    <row r="16" spans="1:24" x14ac:dyDescent="0.25">
      <c r="A16" s="3"/>
      <c r="B16" s="60" t="s">
        <v>64</v>
      </c>
      <c r="C16" s="10">
        <v>8</v>
      </c>
      <c r="D16" s="10">
        <v>26</v>
      </c>
      <c r="E16" s="10">
        <v>21</v>
      </c>
      <c r="F16" s="10">
        <v>5</v>
      </c>
      <c r="G16" s="10">
        <v>6</v>
      </c>
      <c r="H16" s="10">
        <v>4</v>
      </c>
      <c r="I16" s="10">
        <v>1</v>
      </c>
      <c r="J16" s="10">
        <v>0</v>
      </c>
      <c r="K16" s="10">
        <v>1</v>
      </c>
      <c r="L16" s="3">
        <v>7</v>
      </c>
      <c r="M16" s="10">
        <v>3</v>
      </c>
      <c r="N16" s="10">
        <v>0</v>
      </c>
      <c r="O16" s="10">
        <v>2</v>
      </c>
      <c r="P16" s="10">
        <v>2</v>
      </c>
      <c r="Q16" s="10">
        <v>1</v>
      </c>
      <c r="R16" s="10">
        <v>0</v>
      </c>
      <c r="S16" s="10">
        <v>0</v>
      </c>
      <c r="T16" s="10">
        <v>0</v>
      </c>
      <c r="U16" s="12">
        <f t="shared" si="1"/>
        <v>0.42307692307692307</v>
      </c>
      <c r="V16" s="12">
        <f t="shared" si="2"/>
        <v>0.47619047619047616</v>
      </c>
      <c r="W16" s="12">
        <f t="shared" si="3"/>
        <v>0.89926739926739918</v>
      </c>
      <c r="X16" s="18">
        <f t="shared" si="4"/>
        <v>0.2857142857142857</v>
      </c>
    </row>
    <row r="17" spans="1:27" x14ac:dyDescent="0.25">
      <c r="A17" s="3"/>
      <c r="B17" s="59" t="s">
        <v>30</v>
      </c>
      <c r="C17" s="27">
        <v>9</v>
      </c>
      <c r="D17" s="27">
        <v>29</v>
      </c>
      <c r="E17" s="27">
        <v>24</v>
      </c>
      <c r="F17" s="27">
        <v>5</v>
      </c>
      <c r="G17" s="27">
        <v>9</v>
      </c>
      <c r="H17" s="27">
        <v>6</v>
      </c>
      <c r="I17" s="27">
        <v>2</v>
      </c>
      <c r="J17" s="27">
        <v>0</v>
      </c>
      <c r="K17" s="27">
        <v>1</v>
      </c>
      <c r="L17" s="27">
        <v>5</v>
      </c>
      <c r="M17" s="27">
        <v>1</v>
      </c>
      <c r="N17" s="27">
        <v>1</v>
      </c>
      <c r="O17" s="45">
        <v>1</v>
      </c>
      <c r="P17" s="27">
        <v>3</v>
      </c>
      <c r="Q17" s="27">
        <v>0</v>
      </c>
      <c r="R17" s="27">
        <v>1</v>
      </c>
      <c r="S17" s="27">
        <v>1</v>
      </c>
      <c r="T17" s="27">
        <v>0</v>
      </c>
      <c r="U17" s="28">
        <f t="shared" si="1"/>
        <v>0.44827586206896552</v>
      </c>
      <c r="V17" s="28">
        <f t="shared" si="2"/>
        <v>0.58333333333333337</v>
      </c>
      <c r="W17" s="28">
        <f t="shared" si="3"/>
        <v>1.0316091954022988</v>
      </c>
      <c r="X17" s="29">
        <f t="shared" si="4"/>
        <v>0.375</v>
      </c>
    </row>
    <row r="18" spans="1:27" x14ac:dyDescent="0.25">
      <c r="A18" s="3"/>
      <c r="B18" s="59" t="s">
        <v>32</v>
      </c>
      <c r="C18" s="27">
        <v>5</v>
      </c>
      <c r="D18" s="27">
        <v>17</v>
      </c>
      <c r="E18" s="27">
        <v>16</v>
      </c>
      <c r="F18" s="27">
        <v>4</v>
      </c>
      <c r="G18" s="27">
        <v>5</v>
      </c>
      <c r="H18" s="27">
        <v>4</v>
      </c>
      <c r="I18" s="27">
        <v>1</v>
      </c>
      <c r="J18" s="27">
        <v>0</v>
      </c>
      <c r="K18" s="27">
        <v>0</v>
      </c>
      <c r="L18" s="27">
        <v>2</v>
      </c>
      <c r="M18" s="27">
        <v>1</v>
      </c>
      <c r="N18" s="27">
        <v>0</v>
      </c>
      <c r="O18" s="27">
        <v>2</v>
      </c>
      <c r="P18" s="27">
        <v>0</v>
      </c>
      <c r="Q18" s="27">
        <v>1</v>
      </c>
      <c r="R18" s="27">
        <v>0</v>
      </c>
      <c r="S18" s="27">
        <v>3</v>
      </c>
      <c r="T18" s="27">
        <v>0</v>
      </c>
      <c r="U18" s="28">
        <f t="shared" si="1"/>
        <v>0.35294117647058826</v>
      </c>
      <c r="V18" s="28">
        <f t="shared" si="2"/>
        <v>0.375</v>
      </c>
      <c r="W18" s="28">
        <f t="shared" si="3"/>
        <v>0.72794117647058831</v>
      </c>
      <c r="X18" s="29">
        <f t="shared" si="4"/>
        <v>0.3125</v>
      </c>
    </row>
    <row r="19" spans="1:27" x14ac:dyDescent="0.25">
      <c r="A19" s="3"/>
      <c r="B19" s="60" t="s">
        <v>63</v>
      </c>
      <c r="C19" s="10">
        <v>8</v>
      </c>
      <c r="D19" s="10">
        <v>27</v>
      </c>
      <c r="E19" s="10">
        <v>18</v>
      </c>
      <c r="F19" s="10">
        <v>6</v>
      </c>
      <c r="G19" s="10">
        <v>2</v>
      </c>
      <c r="H19" s="10">
        <v>2</v>
      </c>
      <c r="I19" s="10">
        <v>0</v>
      </c>
      <c r="J19" s="10">
        <v>0</v>
      </c>
      <c r="K19" s="10">
        <v>0</v>
      </c>
      <c r="L19" s="10">
        <v>5</v>
      </c>
      <c r="M19" s="10">
        <v>5</v>
      </c>
      <c r="N19" s="10">
        <v>0</v>
      </c>
      <c r="O19" s="10">
        <v>2</v>
      </c>
      <c r="P19" s="3">
        <v>4</v>
      </c>
      <c r="Q19" s="10">
        <v>0</v>
      </c>
      <c r="R19" s="10">
        <v>2</v>
      </c>
      <c r="S19" s="3">
        <v>9</v>
      </c>
      <c r="T19" s="10">
        <v>0</v>
      </c>
      <c r="U19" s="12">
        <f t="shared" si="1"/>
        <v>0.40740740740740738</v>
      </c>
      <c r="V19" s="12">
        <f t="shared" si="2"/>
        <v>0.1111111111111111</v>
      </c>
      <c r="W19" s="12">
        <f t="shared" si="3"/>
        <v>0.51851851851851849</v>
      </c>
      <c r="X19" s="18">
        <f t="shared" si="4"/>
        <v>0.1111111111111111</v>
      </c>
    </row>
    <row r="20" spans="1:27" x14ac:dyDescent="0.25">
      <c r="A20" s="3"/>
      <c r="B20" s="68" t="s">
        <v>78</v>
      </c>
      <c r="C20" s="10">
        <v>9</v>
      </c>
      <c r="D20" s="10">
        <v>21</v>
      </c>
      <c r="E20" s="10">
        <v>12</v>
      </c>
      <c r="F20" s="10">
        <v>6</v>
      </c>
      <c r="G20" s="10">
        <v>4</v>
      </c>
      <c r="H20" s="10">
        <v>3</v>
      </c>
      <c r="I20" s="10">
        <v>1</v>
      </c>
      <c r="J20" s="10">
        <v>0</v>
      </c>
      <c r="K20" s="10">
        <v>0</v>
      </c>
      <c r="L20" s="10">
        <v>4</v>
      </c>
      <c r="M20" s="3">
        <v>8</v>
      </c>
      <c r="N20" s="10">
        <v>1</v>
      </c>
      <c r="O20" s="10">
        <v>4</v>
      </c>
      <c r="P20" s="10">
        <v>0</v>
      </c>
      <c r="Q20" s="10">
        <v>0</v>
      </c>
      <c r="R20" s="10">
        <v>0</v>
      </c>
      <c r="S20" s="10">
        <v>2</v>
      </c>
      <c r="T20" s="10">
        <v>1</v>
      </c>
      <c r="U20" s="12">
        <f t="shared" si="1"/>
        <v>0.5714285714285714</v>
      </c>
      <c r="V20" s="12">
        <f t="shared" si="2"/>
        <v>0.41666666666666669</v>
      </c>
      <c r="W20" s="12">
        <f t="shared" si="3"/>
        <v>0.98809523809523814</v>
      </c>
      <c r="X20" s="18">
        <f t="shared" si="4"/>
        <v>0.33333333333333331</v>
      </c>
    </row>
    <row r="21" spans="1:27" x14ac:dyDescent="0.25">
      <c r="A21" s="3"/>
      <c r="B21" s="59" t="s">
        <v>7</v>
      </c>
      <c r="C21" s="27">
        <v>6</v>
      </c>
      <c r="D21" s="27">
        <v>19</v>
      </c>
      <c r="E21" s="27">
        <v>14</v>
      </c>
      <c r="F21" s="27">
        <v>5</v>
      </c>
      <c r="G21" s="27">
        <v>6</v>
      </c>
      <c r="H21" s="27">
        <v>3</v>
      </c>
      <c r="I21" s="27">
        <v>3</v>
      </c>
      <c r="J21" s="27">
        <v>0</v>
      </c>
      <c r="K21" s="27">
        <v>0</v>
      </c>
      <c r="L21" s="45">
        <v>7</v>
      </c>
      <c r="M21" s="27">
        <v>3</v>
      </c>
      <c r="N21" s="27">
        <v>2</v>
      </c>
      <c r="O21" s="27">
        <v>3</v>
      </c>
      <c r="P21" s="27">
        <v>0</v>
      </c>
      <c r="Q21" s="27">
        <v>0</v>
      </c>
      <c r="R21" s="27">
        <v>2</v>
      </c>
      <c r="S21" s="27">
        <v>1</v>
      </c>
      <c r="T21" s="27">
        <v>0</v>
      </c>
      <c r="U21" s="28">
        <f t="shared" si="1"/>
        <v>0.47368421052631576</v>
      </c>
      <c r="V21" s="28">
        <f t="shared" si="2"/>
        <v>0.6428571428571429</v>
      </c>
      <c r="W21" s="28">
        <f t="shared" si="3"/>
        <v>1.1165413533834587</v>
      </c>
      <c r="X21" s="29">
        <f t="shared" si="4"/>
        <v>0.42857142857142855</v>
      </c>
    </row>
    <row r="22" spans="1:27" x14ac:dyDescent="0.25">
      <c r="A22" s="3"/>
      <c r="B22" s="59" t="s">
        <v>28</v>
      </c>
      <c r="C22" s="27">
        <v>6</v>
      </c>
      <c r="D22" s="27">
        <v>15</v>
      </c>
      <c r="E22" s="27">
        <v>13</v>
      </c>
      <c r="F22" s="27">
        <v>4</v>
      </c>
      <c r="G22" s="27">
        <v>5</v>
      </c>
      <c r="H22" s="27">
        <v>1</v>
      </c>
      <c r="I22" s="45">
        <v>4</v>
      </c>
      <c r="J22" s="27">
        <v>0</v>
      </c>
      <c r="K22" s="27">
        <v>0</v>
      </c>
      <c r="L22" s="27">
        <v>4</v>
      </c>
      <c r="M22" s="27">
        <v>2</v>
      </c>
      <c r="N22" s="27">
        <v>0</v>
      </c>
      <c r="O22" s="27">
        <v>2</v>
      </c>
      <c r="P22" s="27">
        <v>0</v>
      </c>
      <c r="Q22" s="27">
        <v>1</v>
      </c>
      <c r="R22" s="27">
        <v>1</v>
      </c>
      <c r="S22" s="27">
        <v>1</v>
      </c>
      <c r="T22" s="27">
        <v>0</v>
      </c>
      <c r="U22" s="28">
        <f t="shared" si="1"/>
        <v>0.46666666666666667</v>
      </c>
      <c r="V22" s="28">
        <f t="shared" si="2"/>
        <v>0.69230769230769229</v>
      </c>
      <c r="W22" s="28">
        <f t="shared" si="3"/>
        <v>1.1589743589743589</v>
      </c>
      <c r="X22" s="29">
        <f t="shared" si="4"/>
        <v>0.38461538461538464</v>
      </c>
      <c r="AA22" s="122"/>
    </row>
    <row r="23" spans="1:27" x14ac:dyDescent="0.25">
      <c r="A23" s="3"/>
      <c r="B23" s="60" t="s">
        <v>62</v>
      </c>
      <c r="C23" s="10">
        <v>6</v>
      </c>
      <c r="D23" s="10">
        <v>19</v>
      </c>
      <c r="E23" s="10">
        <v>15</v>
      </c>
      <c r="F23" s="10">
        <v>7</v>
      </c>
      <c r="G23" s="10">
        <v>6</v>
      </c>
      <c r="H23" s="10">
        <v>1</v>
      </c>
      <c r="I23" s="10">
        <v>3</v>
      </c>
      <c r="J23" s="10">
        <v>0</v>
      </c>
      <c r="K23" s="10">
        <v>2</v>
      </c>
      <c r="L23" s="10">
        <v>6</v>
      </c>
      <c r="M23" s="10">
        <v>4</v>
      </c>
      <c r="N23" s="10">
        <v>0</v>
      </c>
      <c r="O23" s="10">
        <v>3</v>
      </c>
      <c r="P23" s="10">
        <v>0</v>
      </c>
      <c r="Q23" s="10">
        <v>0</v>
      </c>
      <c r="R23" s="10">
        <v>1</v>
      </c>
      <c r="S23" s="10">
        <v>0</v>
      </c>
      <c r="T23" s="10">
        <v>0</v>
      </c>
      <c r="U23" s="12">
        <f t="shared" si="1"/>
        <v>0.52631578947368418</v>
      </c>
      <c r="V23" s="12">
        <f t="shared" si="2"/>
        <v>1</v>
      </c>
      <c r="W23" s="12">
        <f t="shared" si="3"/>
        <v>1.5263157894736841</v>
      </c>
      <c r="X23" s="18">
        <f t="shared" si="4"/>
        <v>0.4</v>
      </c>
    </row>
    <row r="24" spans="1:27" x14ac:dyDescent="0.25">
      <c r="A24" s="3"/>
      <c r="B24" s="60" t="s">
        <v>150</v>
      </c>
      <c r="C24" s="3">
        <v>10</v>
      </c>
      <c r="D24" s="10">
        <v>33</v>
      </c>
      <c r="E24" s="10">
        <v>24</v>
      </c>
      <c r="F24" s="3">
        <v>10</v>
      </c>
      <c r="G24" s="10">
        <v>8</v>
      </c>
      <c r="H24" s="10">
        <v>7</v>
      </c>
      <c r="I24" s="10">
        <v>1</v>
      </c>
      <c r="J24" s="10">
        <v>0</v>
      </c>
      <c r="K24" s="10">
        <v>0</v>
      </c>
      <c r="L24" s="10">
        <v>4</v>
      </c>
      <c r="M24" s="10">
        <v>5</v>
      </c>
      <c r="N24" s="10">
        <v>0</v>
      </c>
      <c r="O24" s="10">
        <v>2</v>
      </c>
      <c r="P24" s="10">
        <v>3</v>
      </c>
      <c r="Q24" s="10">
        <v>1</v>
      </c>
      <c r="R24" s="10">
        <v>1</v>
      </c>
      <c r="S24" s="10">
        <v>2</v>
      </c>
      <c r="T24" s="10">
        <v>1</v>
      </c>
      <c r="U24" s="12">
        <f t="shared" si="1"/>
        <v>0.5</v>
      </c>
      <c r="V24" s="12">
        <f t="shared" si="2"/>
        <v>0.375</v>
      </c>
      <c r="W24" s="12">
        <f t="shared" si="3"/>
        <v>0.875</v>
      </c>
      <c r="X24" s="18">
        <f t="shared" si="4"/>
        <v>0.33333333333333331</v>
      </c>
    </row>
    <row r="25" spans="1:27" x14ac:dyDescent="0.25">
      <c r="A25" s="3"/>
      <c r="B25" s="59" t="s">
        <v>77</v>
      </c>
      <c r="C25" s="27">
        <v>5</v>
      </c>
      <c r="D25" s="27">
        <v>17</v>
      </c>
      <c r="E25" s="27">
        <v>16</v>
      </c>
      <c r="F25" s="27">
        <v>4</v>
      </c>
      <c r="G25" s="27">
        <v>4</v>
      </c>
      <c r="H25" s="27">
        <v>1</v>
      </c>
      <c r="I25" s="27">
        <v>3</v>
      </c>
      <c r="J25" s="27">
        <v>0</v>
      </c>
      <c r="K25" s="27">
        <v>0</v>
      </c>
      <c r="L25" s="27">
        <v>4</v>
      </c>
      <c r="M25" s="27">
        <v>0</v>
      </c>
      <c r="N25" s="27">
        <v>0</v>
      </c>
      <c r="O25" s="27">
        <v>6</v>
      </c>
      <c r="P25" s="27">
        <v>1</v>
      </c>
      <c r="Q25" s="27">
        <v>0</v>
      </c>
      <c r="R25" s="27">
        <v>0</v>
      </c>
      <c r="S25" s="27">
        <v>0</v>
      </c>
      <c r="T25" s="27">
        <v>0</v>
      </c>
      <c r="U25" s="28">
        <f t="shared" si="1"/>
        <v>0.29411764705882354</v>
      </c>
      <c r="V25" s="28">
        <f t="shared" si="2"/>
        <v>0.4375</v>
      </c>
      <c r="W25" s="28">
        <f t="shared" si="3"/>
        <v>0.73161764705882359</v>
      </c>
      <c r="X25" s="29">
        <f t="shared" si="4"/>
        <v>0.25</v>
      </c>
    </row>
    <row r="26" spans="1:27" x14ac:dyDescent="0.25">
      <c r="A26" s="3"/>
      <c r="B26" s="59" t="s">
        <v>22</v>
      </c>
      <c r="C26" s="27">
        <v>4</v>
      </c>
      <c r="D26" s="27">
        <v>11</v>
      </c>
      <c r="E26" s="27">
        <v>10</v>
      </c>
      <c r="F26" s="27">
        <v>3</v>
      </c>
      <c r="G26" s="27">
        <v>3</v>
      </c>
      <c r="H26" s="27">
        <v>1</v>
      </c>
      <c r="I26" s="27">
        <v>0</v>
      </c>
      <c r="J26" s="27">
        <v>0</v>
      </c>
      <c r="K26" s="45">
        <v>2</v>
      </c>
      <c r="L26" s="27">
        <v>6</v>
      </c>
      <c r="M26" s="27">
        <v>0</v>
      </c>
      <c r="N26" s="27">
        <v>0</v>
      </c>
      <c r="O26" s="27">
        <v>2</v>
      </c>
      <c r="P26" s="27">
        <v>1</v>
      </c>
      <c r="Q26" s="27">
        <v>0</v>
      </c>
      <c r="R26" s="27">
        <v>0</v>
      </c>
      <c r="S26" s="27">
        <v>0</v>
      </c>
      <c r="T26" s="27">
        <v>0</v>
      </c>
      <c r="U26" s="28">
        <f t="shared" si="1"/>
        <v>0.36363636363636365</v>
      </c>
      <c r="V26" s="61">
        <f t="shared" si="2"/>
        <v>0.9</v>
      </c>
      <c r="W26" s="61">
        <f t="shared" si="3"/>
        <v>1.2636363636363637</v>
      </c>
      <c r="X26" s="29">
        <f t="shared" si="4"/>
        <v>0.3</v>
      </c>
    </row>
    <row r="27" spans="1:27" x14ac:dyDescent="0.25">
      <c r="A27" s="3"/>
      <c r="B27" s="60" t="s">
        <v>29</v>
      </c>
      <c r="C27" s="10">
        <v>6</v>
      </c>
      <c r="D27" s="10">
        <v>10</v>
      </c>
      <c r="E27" s="10">
        <v>8</v>
      </c>
      <c r="F27" s="10">
        <v>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2</v>
      </c>
      <c r="N27" s="10">
        <v>0</v>
      </c>
      <c r="O27" s="10">
        <v>3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2">
        <f t="shared" si="1"/>
        <v>0.2</v>
      </c>
      <c r="V27" s="12">
        <f t="shared" si="2"/>
        <v>0</v>
      </c>
      <c r="W27" s="12">
        <f t="shared" si="3"/>
        <v>0.2</v>
      </c>
      <c r="X27" s="18">
        <f t="shared" si="4"/>
        <v>0</v>
      </c>
    </row>
    <row r="28" spans="1:27" x14ac:dyDescent="0.25">
      <c r="A28" s="3"/>
      <c r="B28" s="60" t="s">
        <v>13</v>
      </c>
      <c r="C28" s="10">
        <v>8</v>
      </c>
      <c r="D28" s="10">
        <v>23</v>
      </c>
      <c r="E28" s="10">
        <v>20</v>
      </c>
      <c r="F28" s="10">
        <v>3</v>
      </c>
      <c r="G28" s="10">
        <v>4</v>
      </c>
      <c r="H28" s="10">
        <v>3</v>
      </c>
      <c r="I28" s="10">
        <v>1</v>
      </c>
      <c r="J28" s="10">
        <v>0</v>
      </c>
      <c r="K28" s="10">
        <v>0</v>
      </c>
      <c r="L28" s="3">
        <v>7</v>
      </c>
      <c r="M28" s="10">
        <v>1</v>
      </c>
      <c r="N28" s="10">
        <v>0</v>
      </c>
      <c r="O28" s="10">
        <v>3</v>
      </c>
      <c r="P28" s="10">
        <v>1</v>
      </c>
      <c r="Q28" s="10">
        <v>3</v>
      </c>
      <c r="R28" s="10">
        <v>2</v>
      </c>
      <c r="S28" s="10">
        <v>2</v>
      </c>
      <c r="T28" s="10">
        <v>0</v>
      </c>
      <c r="U28" s="12">
        <f t="shared" si="1"/>
        <v>0.27272727272727271</v>
      </c>
      <c r="V28" s="12">
        <f t="shared" si="2"/>
        <v>0.25</v>
      </c>
      <c r="W28" s="12">
        <f t="shared" si="3"/>
        <v>0.52272727272727271</v>
      </c>
      <c r="X28" s="18">
        <f t="shared" si="4"/>
        <v>0.2</v>
      </c>
    </row>
    <row r="29" spans="1:27" x14ac:dyDescent="0.25">
      <c r="A29" s="3"/>
      <c r="B29" s="59" t="s">
        <v>175</v>
      </c>
      <c r="C29" s="27">
        <v>1</v>
      </c>
      <c r="D29" s="27">
        <v>4</v>
      </c>
      <c r="E29" s="27">
        <v>4</v>
      </c>
      <c r="F29" s="27">
        <v>3</v>
      </c>
      <c r="G29" s="27">
        <v>3</v>
      </c>
      <c r="H29" s="27">
        <v>2</v>
      </c>
      <c r="I29" s="27">
        <v>1</v>
      </c>
      <c r="J29" s="27">
        <v>0</v>
      </c>
      <c r="K29" s="27">
        <v>0</v>
      </c>
      <c r="L29" s="27">
        <v>2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61">
        <f t="shared" si="1"/>
        <v>0.75</v>
      </c>
      <c r="V29" s="28">
        <f t="shared" si="2"/>
        <v>1</v>
      </c>
      <c r="W29" s="28">
        <f t="shared" si="3"/>
        <v>1.75</v>
      </c>
      <c r="X29" s="29">
        <f t="shared" si="4"/>
        <v>0.75</v>
      </c>
    </row>
    <row r="30" spans="1:27" x14ac:dyDescent="0.25">
      <c r="A30" s="3"/>
      <c r="B30" s="59" t="s">
        <v>8</v>
      </c>
      <c r="C30" s="27">
        <v>5</v>
      </c>
      <c r="D30" s="27">
        <v>11</v>
      </c>
      <c r="E30" s="27">
        <v>11</v>
      </c>
      <c r="F30" s="27">
        <v>3</v>
      </c>
      <c r="G30" s="27">
        <v>4</v>
      </c>
      <c r="H30" s="27">
        <v>3</v>
      </c>
      <c r="I30" s="27">
        <v>0</v>
      </c>
      <c r="J30" s="45">
        <v>1</v>
      </c>
      <c r="K30" s="27">
        <v>0</v>
      </c>
      <c r="L30" s="27">
        <v>4</v>
      </c>
      <c r="M30" s="27">
        <v>0</v>
      </c>
      <c r="N30" s="27">
        <v>0</v>
      </c>
      <c r="O30" s="27">
        <v>2</v>
      </c>
      <c r="P30" s="27">
        <v>0</v>
      </c>
      <c r="Q30" s="27">
        <v>2</v>
      </c>
      <c r="R30" s="27">
        <v>0</v>
      </c>
      <c r="S30" s="27">
        <v>1</v>
      </c>
      <c r="T30" s="27">
        <v>0</v>
      </c>
      <c r="U30" s="28">
        <f t="shared" si="1"/>
        <v>0.36363636363636365</v>
      </c>
      <c r="V30" s="28">
        <f t="shared" si="2"/>
        <v>0.54545454545454541</v>
      </c>
      <c r="W30" s="28">
        <f t="shared" si="3"/>
        <v>0.90909090909090906</v>
      </c>
      <c r="X30" s="29">
        <f t="shared" si="4"/>
        <v>0.36363636363636365</v>
      </c>
    </row>
    <row r="31" spans="1:27" x14ac:dyDescent="0.25">
      <c r="A31" s="3"/>
      <c r="B31" s="60" t="s">
        <v>6</v>
      </c>
      <c r="C31" s="10">
        <v>4</v>
      </c>
      <c r="D31" s="10">
        <v>12</v>
      </c>
      <c r="E31" s="10">
        <v>9</v>
      </c>
      <c r="F31" s="10">
        <v>2</v>
      </c>
      <c r="G31" s="10">
        <v>1</v>
      </c>
      <c r="H31" s="10">
        <v>0</v>
      </c>
      <c r="I31" s="10">
        <v>1</v>
      </c>
      <c r="J31" s="10">
        <v>0</v>
      </c>
      <c r="K31" s="10">
        <v>0</v>
      </c>
      <c r="L31" s="10">
        <v>0</v>
      </c>
      <c r="M31" s="10">
        <v>1</v>
      </c>
      <c r="N31" s="10">
        <v>0</v>
      </c>
      <c r="O31" s="10">
        <v>2</v>
      </c>
      <c r="P31" s="10">
        <v>2</v>
      </c>
      <c r="Q31" s="10">
        <v>0</v>
      </c>
      <c r="R31" s="10">
        <v>0</v>
      </c>
      <c r="S31" s="10">
        <v>0</v>
      </c>
      <c r="T31" s="10">
        <v>0</v>
      </c>
      <c r="U31" s="12">
        <f t="shared" si="1"/>
        <v>0.33333333333333331</v>
      </c>
      <c r="V31" s="12">
        <f t="shared" si="2"/>
        <v>0.22222222222222221</v>
      </c>
      <c r="W31" s="12">
        <f t="shared" si="3"/>
        <v>0.55555555555555558</v>
      </c>
      <c r="X31" s="18">
        <f t="shared" si="4"/>
        <v>0.1111111111111111</v>
      </c>
    </row>
    <row r="32" spans="1:27" ht="15.75" thickBot="1" x14ac:dyDescent="0.3">
      <c r="A32" s="3"/>
      <c r="B32" s="64" t="s">
        <v>65</v>
      </c>
      <c r="C32" s="19">
        <f>SUM(C13:C31)</f>
        <v>124</v>
      </c>
      <c r="D32" s="19">
        <f t="shared" ref="D32:T32" si="5">SUM(D13:D31)</f>
        <v>374</v>
      </c>
      <c r="E32" s="19">
        <f t="shared" si="5"/>
        <v>295</v>
      </c>
      <c r="F32" s="19">
        <f t="shared" si="5"/>
        <v>87</v>
      </c>
      <c r="G32" s="19">
        <f t="shared" si="5"/>
        <v>93</v>
      </c>
      <c r="H32" s="19">
        <f t="shared" si="5"/>
        <v>62</v>
      </c>
      <c r="I32" s="19">
        <f t="shared" si="5"/>
        <v>24</v>
      </c>
      <c r="J32" s="19">
        <f t="shared" si="5"/>
        <v>1</v>
      </c>
      <c r="K32" s="19">
        <f t="shared" si="5"/>
        <v>6</v>
      </c>
      <c r="L32" s="19">
        <f t="shared" si="5"/>
        <v>79</v>
      </c>
      <c r="M32" s="19">
        <f t="shared" si="5"/>
        <v>46</v>
      </c>
      <c r="N32" s="19">
        <f t="shared" si="5"/>
        <v>4</v>
      </c>
      <c r="O32" s="19">
        <f t="shared" si="5"/>
        <v>54</v>
      </c>
      <c r="P32" s="19">
        <f t="shared" si="5"/>
        <v>26</v>
      </c>
      <c r="Q32" s="19">
        <f t="shared" si="5"/>
        <v>9</v>
      </c>
      <c r="R32" s="19">
        <f t="shared" si="5"/>
        <v>12</v>
      </c>
      <c r="S32" s="19">
        <f t="shared" si="5"/>
        <v>32</v>
      </c>
      <c r="T32" s="19">
        <f t="shared" si="5"/>
        <v>4</v>
      </c>
      <c r="U32" s="21">
        <f t="shared" si="1"/>
        <v>0.44474393530997303</v>
      </c>
      <c r="V32" s="21">
        <f t="shared" si="2"/>
        <v>0.46440677966101696</v>
      </c>
      <c r="W32" s="21">
        <f t="shared" si="3"/>
        <v>0.90915071497098998</v>
      </c>
      <c r="X32" s="22">
        <f t="shared" si="4"/>
        <v>0.31525423728813562</v>
      </c>
      <c r="Y32" s="5"/>
    </row>
    <row r="33" spans="1:24" x14ac:dyDescent="0.25">
      <c r="A33" s="1"/>
      <c r="B33" s="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2"/>
      <c r="V33" s="12"/>
      <c r="W33" s="12"/>
      <c r="X33" s="12"/>
    </row>
    <row r="34" spans="1:24" x14ac:dyDescent="0.25">
      <c r="B34" s="7"/>
    </row>
    <row r="35" spans="1:24" ht="15.75" thickBot="1" x14ac:dyDescent="0.3">
      <c r="A35" s="3" t="s">
        <v>152</v>
      </c>
      <c r="B35" s="6" t="s">
        <v>18</v>
      </c>
      <c r="C35" s="6" t="s">
        <v>67</v>
      </c>
      <c r="D35" s="6" t="s">
        <v>68</v>
      </c>
      <c r="E35" s="6" t="s">
        <v>69</v>
      </c>
      <c r="F35" s="6" t="s">
        <v>20</v>
      </c>
      <c r="G35" s="6" t="s">
        <v>21</v>
      </c>
      <c r="H35" s="6" t="s">
        <v>70</v>
      </c>
      <c r="I35" s="6" t="s">
        <v>51</v>
      </c>
      <c r="J35" s="6" t="s">
        <v>5</v>
      </c>
      <c r="K35" s="6" t="s">
        <v>4</v>
      </c>
      <c r="L35" s="6" t="s">
        <v>53</v>
      </c>
      <c r="M35" s="6" t="s">
        <v>71</v>
      </c>
      <c r="N35" s="6" t="s">
        <v>72</v>
      </c>
      <c r="O35" s="6" t="s">
        <v>73</v>
      </c>
      <c r="P35" s="6" t="s">
        <v>74</v>
      </c>
      <c r="Q35" s="6" t="s">
        <v>75</v>
      </c>
      <c r="R35" s="6" t="s">
        <v>76</v>
      </c>
      <c r="T35" s="10"/>
      <c r="U35" s="10"/>
      <c r="V35" s="10"/>
      <c r="W35" s="10"/>
      <c r="X35" s="10"/>
    </row>
    <row r="36" spans="1:24" x14ac:dyDescent="0.25">
      <c r="A36" s="3"/>
      <c r="B36" s="54" t="s">
        <v>12</v>
      </c>
      <c r="C36" s="55">
        <v>1</v>
      </c>
      <c r="D36" s="55">
        <v>0</v>
      </c>
      <c r="E36" s="55">
        <v>0</v>
      </c>
      <c r="F36" s="55">
        <v>2</v>
      </c>
      <c r="G36" s="55">
        <v>0</v>
      </c>
      <c r="H36" s="55">
        <v>2</v>
      </c>
      <c r="I36" s="55">
        <v>0</v>
      </c>
      <c r="J36" s="55">
        <v>1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66">
        <f>G36*9/F36</f>
        <v>0</v>
      </c>
      <c r="R36" s="67">
        <f t="shared" ref="R36" si="6">(H36+K36)/F36</f>
        <v>1</v>
      </c>
      <c r="T36" s="10"/>
      <c r="U36" s="10"/>
      <c r="V36" s="10"/>
      <c r="W36" s="10"/>
      <c r="X36" s="10"/>
    </row>
    <row r="37" spans="1:24" x14ac:dyDescent="0.25">
      <c r="A37" s="3"/>
      <c r="B37" s="63" t="s">
        <v>24</v>
      </c>
      <c r="C37" s="30">
        <v>2</v>
      </c>
      <c r="D37" s="27">
        <v>2</v>
      </c>
      <c r="E37" s="27">
        <v>0</v>
      </c>
      <c r="F37" s="27">
        <v>8</v>
      </c>
      <c r="G37" s="27">
        <v>9</v>
      </c>
      <c r="H37" s="27">
        <v>8</v>
      </c>
      <c r="I37" s="27">
        <v>2</v>
      </c>
      <c r="J37" s="27">
        <v>10</v>
      </c>
      <c r="K37" s="27">
        <v>2</v>
      </c>
      <c r="L37" s="27">
        <v>2</v>
      </c>
      <c r="M37" s="27">
        <v>2</v>
      </c>
      <c r="N37" s="27">
        <v>1</v>
      </c>
      <c r="O37" s="27">
        <v>1</v>
      </c>
      <c r="P37" s="27">
        <v>0</v>
      </c>
      <c r="Q37" s="36">
        <f>G37*9/F37</f>
        <v>10.125</v>
      </c>
      <c r="R37" s="37">
        <f t="shared" ref="R37:R47" si="7">(H37+K37)/F37</f>
        <v>1.25</v>
      </c>
      <c r="T37" s="10"/>
      <c r="U37" s="10"/>
      <c r="V37" s="10"/>
      <c r="W37" s="10"/>
      <c r="X37" s="10"/>
    </row>
    <row r="38" spans="1:24" x14ac:dyDescent="0.25">
      <c r="A38" s="3"/>
      <c r="B38" s="60" t="s">
        <v>25</v>
      </c>
      <c r="C38" s="3">
        <v>3</v>
      </c>
      <c r="D38" s="10">
        <v>2</v>
      </c>
      <c r="E38" s="10">
        <v>0</v>
      </c>
      <c r="F38" s="10">
        <v>9</v>
      </c>
      <c r="G38" s="10">
        <v>2</v>
      </c>
      <c r="H38" s="10">
        <v>7</v>
      </c>
      <c r="I38" s="10">
        <v>0</v>
      </c>
      <c r="J38" s="10">
        <v>2</v>
      </c>
      <c r="K38" s="10">
        <v>3</v>
      </c>
      <c r="L38" s="10">
        <v>0</v>
      </c>
      <c r="M38" s="10">
        <v>1</v>
      </c>
      <c r="N38" s="10">
        <v>1</v>
      </c>
      <c r="O38" s="10">
        <v>0</v>
      </c>
      <c r="P38" s="10">
        <v>0</v>
      </c>
      <c r="Q38" s="15">
        <f t="shared" ref="Q38:Q47" si="8">G38*9/F38</f>
        <v>2</v>
      </c>
      <c r="R38" s="32">
        <f t="shared" si="7"/>
        <v>1.1111111111111112</v>
      </c>
      <c r="T38" s="10"/>
      <c r="U38" s="10"/>
      <c r="V38" s="10"/>
      <c r="W38" s="10"/>
      <c r="X38" s="10"/>
    </row>
    <row r="39" spans="1:24" x14ac:dyDescent="0.25">
      <c r="A39" s="3"/>
      <c r="B39" s="60" t="s">
        <v>7</v>
      </c>
      <c r="C39" s="1">
        <v>1</v>
      </c>
      <c r="D39" s="10">
        <v>0</v>
      </c>
      <c r="E39" s="10">
        <v>0</v>
      </c>
      <c r="F39" s="10">
        <v>3</v>
      </c>
      <c r="G39" s="3">
        <v>0</v>
      </c>
      <c r="H39" s="3">
        <v>1</v>
      </c>
      <c r="I39" s="10">
        <v>0</v>
      </c>
      <c r="J39" s="10">
        <v>6</v>
      </c>
      <c r="K39" s="3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76">
        <f t="shared" si="8"/>
        <v>0</v>
      </c>
      <c r="R39" s="69">
        <f t="shared" ref="R39" si="9">(H39+K39)/F39</f>
        <v>0.33333333333333331</v>
      </c>
      <c r="T39" s="10"/>
      <c r="U39" s="10"/>
      <c r="V39" s="10"/>
      <c r="W39" s="10"/>
      <c r="X39" s="10"/>
    </row>
    <row r="40" spans="1:24" x14ac:dyDescent="0.25">
      <c r="A40" s="3"/>
      <c r="B40" s="63" t="s">
        <v>27</v>
      </c>
      <c r="C40" s="45">
        <v>3</v>
      </c>
      <c r="D40" s="27">
        <v>0</v>
      </c>
      <c r="E40" s="27">
        <v>0</v>
      </c>
      <c r="F40" s="35">
        <v>4.333333333333333</v>
      </c>
      <c r="G40" s="27">
        <v>1</v>
      </c>
      <c r="H40" s="27">
        <v>3</v>
      </c>
      <c r="I40" s="27">
        <v>0</v>
      </c>
      <c r="J40" s="27">
        <v>2</v>
      </c>
      <c r="K40" s="27">
        <v>7</v>
      </c>
      <c r="L40" s="27">
        <v>1</v>
      </c>
      <c r="M40" s="27">
        <v>2</v>
      </c>
      <c r="N40" s="27">
        <v>0</v>
      </c>
      <c r="O40" s="27">
        <v>0</v>
      </c>
      <c r="P40" s="27">
        <v>0</v>
      </c>
      <c r="Q40" s="36">
        <f t="shared" si="8"/>
        <v>2.0769230769230771</v>
      </c>
      <c r="R40" s="37">
        <f t="shared" si="7"/>
        <v>2.3076923076923079</v>
      </c>
      <c r="T40" s="10"/>
      <c r="U40" s="10"/>
      <c r="V40" s="10"/>
      <c r="W40" s="10"/>
      <c r="X40" s="10"/>
    </row>
    <row r="41" spans="1:24" x14ac:dyDescent="0.25">
      <c r="A41" s="3"/>
      <c r="B41" s="59" t="s">
        <v>31</v>
      </c>
      <c r="C41" s="45">
        <v>3</v>
      </c>
      <c r="D41" s="27">
        <v>0</v>
      </c>
      <c r="E41" s="27">
        <v>0</v>
      </c>
      <c r="F41" s="27">
        <v>6</v>
      </c>
      <c r="G41" s="27">
        <v>0</v>
      </c>
      <c r="H41" s="27">
        <v>6</v>
      </c>
      <c r="I41" s="27">
        <v>0</v>
      </c>
      <c r="J41" s="27">
        <v>2</v>
      </c>
      <c r="K41" s="45">
        <v>0</v>
      </c>
      <c r="L41" s="27">
        <v>1</v>
      </c>
      <c r="M41" s="27">
        <v>0</v>
      </c>
      <c r="N41" s="27">
        <v>1</v>
      </c>
      <c r="O41" s="27">
        <v>0</v>
      </c>
      <c r="P41" s="27">
        <v>0</v>
      </c>
      <c r="Q41" s="83">
        <f t="shared" si="8"/>
        <v>0</v>
      </c>
      <c r="R41" s="37">
        <f t="shared" si="7"/>
        <v>1</v>
      </c>
      <c r="T41" s="10"/>
      <c r="U41" s="10"/>
      <c r="V41" s="10"/>
      <c r="W41" s="10"/>
      <c r="X41" s="10"/>
    </row>
    <row r="42" spans="1:24" x14ac:dyDescent="0.25">
      <c r="A42" s="3"/>
      <c r="B42" s="116" t="s">
        <v>62</v>
      </c>
      <c r="C42" s="124">
        <v>3</v>
      </c>
      <c r="D42" s="117">
        <v>2</v>
      </c>
      <c r="E42" s="117">
        <v>0</v>
      </c>
      <c r="F42" s="117">
        <v>13</v>
      </c>
      <c r="G42" s="117">
        <v>3</v>
      </c>
      <c r="H42" s="117">
        <v>8</v>
      </c>
      <c r="I42" s="117">
        <v>0</v>
      </c>
      <c r="J42" s="124">
        <v>21</v>
      </c>
      <c r="K42" s="117">
        <v>5</v>
      </c>
      <c r="L42" s="117">
        <v>0</v>
      </c>
      <c r="M42" s="117">
        <v>1</v>
      </c>
      <c r="N42" s="117">
        <v>2</v>
      </c>
      <c r="O42" s="117">
        <v>0</v>
      </c>
      <c r="P42" s="117">
        <v>0</v>
      </c>
      <c r="Q42" s="15">
        <f t="shared" si="8"/>
        <v>2.0769230769230771</v>
      </c>
      <c r="R42" s="118">
        <f t="shared" si="7"/>
        <v>1</v>
      </c>
      <c r="T42" s="10"/>
      <c r="U42" s="10"/>
      <c r="V42" s="10"/>
      <c r="W42" s="10"/>
      <c r="X42" s="10"/>
    </row>
    <row r="43" spans="1:24" x14ac:dyDescent="0.25">
      <c r="A43" s="3"/>
      <c r="B43" s="116" t="s">
        <v>26</v>
      </c>
      <c r="C43" s="124">
        <v>3</v>
      </c>
      <c r="D43" s="124">
        <v>3</v>
      </c>
      <c r="E43" s="117">
        <v>0</v>
      </c>
      <c r="F43" s="124">
        <v>14</v>
      </c>
      <c r="G43" s="117">
        <v>2</v>
      </c>
      <c r="H43" s="117">
        <v>13</v>
      </c>
      <c r="I43" s="117">
        <v>0</v>
      </c>
      <c r="J43" s="117">
        <v>12</v>
      </c>
      <c r="K43" s="117">
        <v>1</v>
      </c>
      <c r="L43" s="117">
        <v>0</v>
      </c>
      <c r="M43" s="117">
        <v>1</v>
      </c>
      <c r="N43" s="124">
        <v>3</v>
      </c>
      <c r="O43" s="117">
        <v>0</v>
      </c>
      <c r="P43" s="117">
        <v>0</v>
      </c>
      <c r="Q43" s="15">
        <f t="shared" si="8"/>
        <v>1.2857142857142858</v>
      </c>
      <c r="R43" s="118">
        <f t="shared" si="7"/>
        <v>1</v>
      </c>
      <c r="T43" s="10"/>
      <c r="U43" s="10"/>
      <c r="V43" s="10"/>
      <c r="W43" s="10"/>
      <c r="X43" s="10"/>
    </row>
    <row r="44" spans="1:24" x14ac:dyDescent="0.25">
      <c r="A44" s="3"/>
      <c r="B44" s="59" t="s">
        <v>178</v>
      </c>
      <c r="C44" s="30">
        <v>1</v>
      </c>
      <c r="D44" s="27">
        <v>0</v>
      </c>
      <c r="E44" s="27">
        <v>0</v>
      </c>
      <c r="F44" s="120">
        <v>2</v>
      </c>
      <c r="G44" s="27">
        <v>0</v>
      </c>
      <c r="H44" s="27">
        <v>3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36">
        <f t="shared" si="8"/>
        <v>0</v>
      </c>
      <c r="R44" s="37">
        <f t="shared" ref="R44" si="10">(H44+K44)/F44</f>
        <v>1.5</v>
      </c>
      <c r="T44" s="10"/>
      <c r="U44" s="10"/>
      <c r="V44" s="10"/>
      <c r="W44" s="10"/>
      <c r="X44" s="10"/>
    </row>
    <row r="45" spans="1:24" x14ac:dyDescent="0.25">
      <c r="A45" s="3"/>
      <c r="B45" s="63" t="s">
        <v>23</v>
      </c>
      <c r="C45" s="45">
        <v>3</v>
      </c>
      <c r="D45" s="27">
        <v>0</v>
      </c>
      <c r="E45" s="27">
        <v>0</v>
      </c>
      <c r="F45" s="35">
        <v>3.3333333333333335</v>
      </c>
      <c r="G45" s="27">
        <v>2</v>
      </c>
      <c r="H45" s="27">
        <v>4</v>
      </c>
      <c r="I45" s="27">
        <v>0</v>
      </c>
      <c r="J45" s="27">
        <v>3</v>
      </c>
      <c r="K45" s="27">
        <v>3</v>
      </c>
      <c r="L45" s="27">
        <v>3</v>
      </c>
      <c r="M45" s="27">
        <v>1</v>
      </c>
      <c r="N45" s="27">
        <v>0</v>
      </c>
      <c r="O45" s="27">
        <v>0</v>
      </c>
      <c r="P45" s="27">
        <v>0</v>
      </c>
      <c r="Q45" s="36">
        <f t="shared" si="8"/>
        <v>5.3999999999999995</v>
      </c>
      <c r="R45" s="37">
        <f t="shared" si="7"/>
        <v>2.1</v>
      </c>
      <c r="T45" s="10"/>
      <c r="U45" s="10"/>
      <c r="V45" s="10"/>
      <c r="W45" s="10"/>
      <c r="X45" s="10"/>
    </row>
    <row r="46" spans="1:24" x14ac:dyDescent="0.25">
      <c r="A46" s="3"/>
      <c r="B46" s="116" t="s">
        <v>19</v>
      </c>
      <c r="C46" s="124">
        <v>3</v>
      </c>
      <c r="D46" s="117">
        <v>1</v>
      </c>
      <c r="E46" s="117">
        <v>0</v>
      </c>
      <c r="F46" s="117">
        <v>5</v>
      </c>
      <c r="G46" s="117">
        <v>1</v>
      </c>
      <c r="H46" s="117">
        <v>4</v>
      </c>
      <c r="I46" s="117">
        <v>0</v>
      </c>
      <c r="J46" s="117">
        <v>5</v>
      </c>
      <c r="K46" s="117">
        <v>4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5">
        <f t="shared" si="8"/>
        <v>1.8</v>
      </c>
      <c r="R46" s="118">
        <f t="shared" si="7"/>
        <v>1.6</v>
      </c>
      <c r="T46" s="10"/>
      <c r="U46" s="10"/>
      <c r="V46" s="10"/>
      <c r="W46" s="10"/>
      <c r="X46" s="10"/>
    </row>
    <row r="47" spans="1:24" x14ac:dyDescent="0.25">
      <c r="A47" s="3"/>
      <c r="B47" s="116" t="s">
        <v>8</v>
      </c>
      <c r="C47" s="124">
        <v>3</v>
      </c>
      <c r="D47" s="117">
        <v>0</v>
      </c>
      <c r="E47" s="117">
        <v>0</v>
      </c>
      <c r="F47" s="119">
        <v>3.3333333333333335</v>
      </c>
      <c r="G47" s="117">
        <v>8</v>
      </c>
      <c r="H47" s="117">
        <v>4</v>
      </c>
      <c r="I47" s="117">
        <v>1</v>
      </c>
      <c r="J47" s="117">
        <v>4</v>
      </c>
      <c r="K47" s="117">
        <v>10</v>
      </c>
      <c r="L47" s="117">
        <v>1</v>
      </c>
      <c r="M47" s="117">
        <v>3</v>
      </c>
      <c r="N47" s="117">
        <v>0</v>
      </c>
      <c r="O47" s="117">
        <v>1</v>
      </c>
      <c r="P47" s="117">
        <v>0</v>
      </c>
      <c r="Q47" s="15">
        <f t="shared" si="8"/>
        <v>21.599999999999998</v>
      </c>
      <c r="R47" s="118">
        <f t="shared" si="7"/>
        <v>4.2</v>
      </c>
      <c r="T47" s="10"/>
      <c r="U47" s="10"/>
      <c r="V47" s="10"/>
      <c r="W47" s="10"/>
      <c r="X47" s="10"/>
    </row>
    <row r="48" spans="1:24" ht="15.75" thickBot="1" x14ac:dyDescent="0.3">
      <c r="B48" s="64" t="s">
        <v>65</v>
      </c>
      <c r="C48" s="19">
        <f t="shared" ref="C48:P48" si="11">SUM(C36:C47)</f>
        <v>29</v>
      </c>
      <c r="D48" s="19">
        <f t="shared" si="11"/>
        <v>10</v>
      </c>
      <c r="E48" s="19">
        <f t="shared" si="11"/>
        <v>0</v>
      </c>
      <c r="F48" s="19">
        <f>SUM(F36:F47)</f>
        <v>72.999999999999986</v>
      </c>
      <c r="G48" s="19">
        <f t="shared" si="11"/>
        <v>28</v>
      </c>
      <c r="H48" s="19">
        <f t="shared" si="11"/>
        <v>63</v>
      </c>
      <c r="I48" s="19">
        <f t="shared" si="11"/>
        <v>3</v>
      </c>
      <c r="J48" s="19">
        <f t="shared" si="11"/>
        <v>68</v>
      </c>
      <c r="K48" s="19">
        <f t="shared" si="11"/>
        <v>35</v>
      </c>
      <c r="L48" s="19">
        <f t="shared" si="11"/>
        <v>8</v>
      </c>
      <c r="M48" s="19">
        <f t="shared" si="11"/>
        <v>11</v>
      </c>
      <c r="N48" s="19">
        <f t="shared" si="11"/>
        <v>8</v>
      </c>
      <c r="O48" s="19">
        <f t="shared" si="11"/>
        <v>2</v>
      </c>
      <c r="P48" s="19">
        <f t="shared" si="11"/>
        <v>0</v>
      </c>
      <c r="Q48" s="70">
        <f>G48*9/F48</f>
        <v>3.4520547945205484</v>
      </c>
      <c r="R48" s="71">
        <f>(H48+K48)/F48</f>
        <v>1.3424657534246578</v>
      </c>
      <c r="T48" s="5"/>
      <c r="U48" s="5"/>
      <c r="V48" s="5"/>
      <c r="W48" s="5"/>
      <c r="X48" s="5"/>
    </row>
    <row r="50" spans="17:17" x14ac:dyDescent="0.25">
      <c r="Q50" s="16"/>
    </row>
  </sheetData>
  <sortState xmlns:xlrd2="http://schemas.microsoft.com/office/spreadsheetml/2017/richdata2" ref="A13:X32">
    <sortCondition ref="A13:A32"/>
  </sortState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  <ignoredErrors>
    <ignoredError sqref="C3:K3 C5:K8 D9 C4:D4 F4 G9 J4 J9:K9" twoDigitTextYear="1"/>
    <ignoredError sqref="E4 E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57722-EC68-46F7-90A2-1D9B11D79F65}">
  <sheetPr>
    <pageSetUpPr fitToPage="1"/>
  </sheetPr>
  <dimension ref="A1:AX68"/>
  <sheetViews>
    <sheetView showGridLines="0" workbookViewId="0"/>
  </sheetViews>
  <sheetFormatPr defaultRowHeight="15" x14ac:dyDescent="0.25"/>
  <cols>
    <col min="1" max="1" width="20.5703125" customWidth="1"/>
    <col min="2" max="2" width="18" customWidth="1"/>
    <col min="3" max="3" width="7.42578125" bestFit="1" customWidth="1"/>
    <col min="4" max="4" width="6.7109375" bestFit="1" customWidth="1"/>
    <col min="5" max="5" width="4.7109375" customWidth="1"/>
    <col min="6" max="6" width="7.5703125" customWidth="1"/>
    <col min="7" max="7" width="5.85546875" bestFit="1" customWidth="1"/>
    <col min="8" max="8" width="4.42578125" bestFit="1" customWidth="1"/>
    <col min="9" max="9" width="4.85546875" customWidth="1"/>
    <col min="10" max="10" width="5.28515625" customWidth="1"/>
    <col min="11" max="11" width="6.85546875" bestFit="1" customWidth="1"/>
    <col min="12" max="12" width="6.5703125" bestFit="1" customWidth="1"/>
    <col min="13" max="15" width="4.7109375" customWidth="1"/>
    <col min="16" max="16" width="5.140625" customWidth="1"/>
    <col min="17" max="17" width="6.7109375" customWidth="1"/>
    <col min="18" max="18" width="6.140625" customWidth="1"/>
    <col min="19" max="20" width="4.7109375" customWidth="1"/>
    <col min="21" max="24" width="6.7109375" customWidth="1"/>
  </cols>
  <sheetData>
    <row r="1" spans="1:15" ht="18.75" x14ac:dyDescent="0.3">
      <c r="A1" s="4" t="s">
        <v>210</v>
      </c>
      <c r="D1" s="183" t="s">
        <v>253</v>
      </c>
    </row>
    <row r="2" spans="1:15" ht="18.75" x14ac:dyDescent="0.3">
      <c r="A2" s="4"/>
    </row>
    <row r="3" spans="1:15" x14ac:dyDescent="0.25">
      <c r="B3" s="6" t="s">
        <v>34</v>
      </c>
      <c r="C3" s="6" t="s">
        <v>35</v>
      </c>
      <c r="D3" s="6" t="s">
        <v>36</v>
      </c>
      <c r="E3" s="6" t="s">
        <v>37</v>
      </c>
      <c r="F3" s="6" t="s">
        <v>38</v>
      </c>
      <c r="G3" s="6" t="s">
        <v>39</v>
      </c>
      <c r="H3" s="6" t="s">
        <v>10</v>
      </c>
      <c r="I3" s="6" t="s">
        <v>40</v>
      </c>
      <c r="J3" s="6" t="s">
        <v>41</v>
      </c>
      <c r="K3" s="6" t="s">
        <v>42</v>
      </c>
      <c r="L3" s="6" t="s">
        <v>43</v>
      </c>
      <c r="N3" s="3" t="s">
        <v>44</v>
      </c>
      <c r="O3" s="3"/>
    </row>
    <row r="4" spans="1:15" x14ac:dyDescent="0.25">
      <c r="A4" s="7" t="s">
        <v>45</v>
      </c>
      <c r="B4" t="s">
        <v>182</v>
      </c>
      <c r="C4" s="85" t="s">
        <v>213</v>
      </c>
      <c r="D4" s="88">
        <v>0.5</v>
      </c>
      <c r="E4" s="9" t="s">
        <v>89</v>
      </c>
      <c r="F4" s="9" t="s">
        <v>217</v>
      </c>
      <c r="G4" s="9" t="s">
        <v>189</v>
      </c>
      <c r="H4" s="10">
        <v>170</v>
      </c>
      <c r="I4" s="10">
        <v>175</v>
      </c>
      <c r="J4" s="9">
        <f>H4-I4</f>
        <v>-5</v>
      </c>
      <c r="K4" s="9" t="s">
        <v>206</v>
      </c>
      <c r="L4" s="10" t="s">
        <v>96</v>
      </c>
    </row>
    <row r="5" spans="1:15" x14ac:dyDescent="0.25">
      <c r="B5" t="s">
        <v>183</v>
      </c>
      <c r="C5" s="11" t="s">
        <v>218</v>
      </c>
      <c r="D5" s="89">
        <v>0.35399999999999998</v>
      </c>
      <c r="E5" s="126" t="s">
        <v>219</v>
      </c>
      <c r="F5" s="11" t="s">
        <v>220</v>
      </c>
      <c r="G5" s="11" t="s">
        <v>222</v>
      </c>
      <c r="H5" s="1">
        <v>184</v>
      </c>
      <c r="I5" s="1">
        <v>212</v>
      </c>
      <c r="J5" s="9">
        <f t="shared" ref="J5:J6" si="0">H5-I5</f>
        <v>-28</v>
      </c>
      <c r="K5" s="11" t="s">
        <v>224</v>
      </c>
      <c r="L5" s="1" t="s">
        <v>95</v>
      </c>
    </row>
    <row r="6" spans="1:15" x14ac:dyDescent="0.25">
      <c r="B6" t="s">
        <v>184</v>
      </c>
      <c r="C6" s="20" t="s">
        <v>249</v>
      </c>
      <c r="D6" s="89">
        <v>0.3</v>
      </c>
      <c r="E6" s="11" t="s">
        <v>251</v>
      </c>
      <c r="F6" s="87" t="s">
        <v>221</v>
      </c>
      <c r="G6" s="11" t="s">
        <v>223</v>
      </c>
      <c r="H6" s="1">
        <v>171</v>
      </c>
      <c r="I6" s="1">
        <v>234</v>
      </c>
      <c r="J6" s="9">
        <f t="shared" si="0"/>
        <v>-63</v>
      </c>
      <c r="K6" s="11" t="s">
        <v>157</v>
      </c>
      <c r="L6" s="1" t="s">
        <v>199</v>
      </c>
    </row>
    <row r="7" spans="1:15" x14ac:dyDescent="0.25">
      <c r="B7" s="2"/>
      <c r="C7" s="1"/>
      <c r="D7" s="90"/>
      <c r="E7" s="1"/>
      <c r="F7" s="1"/>
      <c r="G7" s="1"/>
      <c r="H7" s="1"/>
      <c r="I7" s="1"/>
      <c r="J7" s="9"/>
      <c r="K7" s="1"/>
      <c r="L7" s="1"/>
    </row>
    <row r="8" spans="1:15" x14ac:dyDescent="0.25">
      <c r="A8" s="7" t="s">
        <v>46</v>
      </c>
      <c r="B8" s="2" t="s">
        <v>179</v>
      </c>
      <c r="C8" s="20" t="s">
        <v>232</v>
      </c>
      <c r="D8" s="121" t="s">
        <v>225</v>
      </c>
      <c r="E8" s="86" t="s">
        <v>89</v>
      </c>
      <c r="F8" s="11" t="s">
        <v>228</v>
      </c>
      <c r="G8" s="11" t="s">
        <v>196</v>
      </c>
      <c r="H8" s="1">
        <v>238</v>
      </c>
      <c r="I8" s="1">
        <v>127</v>
      </c>
      <c r="J8" s="9">
        <f>H8-I8</f>
        <v>111</v>
      </c>
      <c r="K8" s="11" t="s">
        <v>198</v>
      </c>
      <c r="L8" s="1" t="s">
        <v>95</v>
      </c>
    </row>
    <row r="9" spans="1:15" x14ac:dyDescent="0.25">
      <c r="B9" s="2" t="s">
        <v>180</v>
      </c>
      <c r="C9" s="20" t="s">
        <v>212</v>
      </c>
      <c r="D9" s="121" t="s">
        <v>250</v>
      </c>
      <c r="E9" s="11">
        <v>1</v>
      </c>
      <c r="F9" s="11" t="s">
        <v>215</v>
      </c>
      <c r="G9" s="11" t="s">
        <v>216</v>
      </c>
      <c r="H9" s="1">
        <v>214</v>
      </c>
      <c r="I9" s="1">
        <v>130</v>
      </c>
      <c r="J9" s="9">
        <f>H9-I9</f>
        <v>84</v>
      </c>
      <c r="K9" s="20" t="s">
        <v>167</v>
      </c>
      <c r="L9" s="1" t="s">
        <v>95</v>
      </c>
    </row>
    <row r="10" spans="1:15" x14ac:dyDescent="0.25">
      <c r="B10" s="2" t="s">
        <v>181</v>
      </c>
      <c r="C10" s="87" t="s">
        <v>226</v>
      </c>
      <c r="D10" s="121" t="s">
        <v>227</v>
      </c>
      <c r="E10" s="11">
        <v>14</v>
      </c>
      <c r="F10" s="11" t="s">
        <v>172</v>
      </c>
      <c r="G10" s="11" t="s">
        <v>229</v>
      </c>
      <c r="H10" s="1">
        <v>164</v>
      </c>
      <c r="I10" s="1">
        <v>250</v>
      </c>
      <c r="J10" s="9">
        <f>H10-I10</f>
        <v>-86</v>
      </c>
      <c r="K10" s="11" t="s">
        <v>157</v>
      </c>
      <c r="L10" s="1" t="s">
        <v>104</v>
      </c>
    </row>
    <row r="11" spans="1:15" x14ac:dyDescent="0.25">
      <c r="B11" s="2"/>
      <c r="C11" s="87"/>
      <c r="D11" s="121"/>
      <c r="E11" s="11"/>
      <c r="F11" s="11"/>
      <c r="G11" s="11"/>
      <c r="H11" s="1"/>
      <c r="I11" s="1"/>
      <c r="J11" s="9"/>
      <c r="K11" s="11"/>
      <c r="L11" s="1"/>
    </row>
    <row r="12" spans="1:15" x14ac:dyDescent="0.25">
      <c r="A12" s="6" t="s">
        <v>230</v>
      </c>
      <c r="B12" s="2" t="s">
        <v>179</v>
      </c>
      <c r="C12" s="20" t="s">
        <v>232</v>
      </c>
      <c r="D12" s="121" t="s">
        <v>225</v>
      </c>
      <c r="E12" s="86" t="s">
        <v>89</v>
      </c>
      <c r="F12" s="11" t="s">
        <v>228</v>
      </c>
      <c r="G12" s="11" t="s">
        <v>196</v>
      </c>
      <c r="H12" s="1">
        <v>238</v>
      </c>
      <c r="I12" s="1">
        <v>127</v>
      </c>
      <c r="J12" s="9">
        <f>H12-I12</f>
        <v>111</v>
      </c>
      <c r="K12" s="11" t="s">
        <v>198</v>
      </c>
      <c r="L12" s="1" t="s">
        <v>95</v>
      </c>
    </row>
    <row r="13" spans="1:15" x14ac:dyDescent="0.25">
      <c r="B13" s="2" t="s">
        <v>180</v>
      </c>
      <c r="C13" s="20" t="s">
        <v>212</v>
      </c>
      <c r="D13" s="121" t="s">
        <v>214</v>
      </c>
      <c r="E13" s="11">
        <v>1</v>
      </c>
      <c r="F13" s="11" t="s">
        <v>215</v>
      </c>
      <c r="G13" s="11" t="s">
        <v>216</v>
      </c>
      <c r="H13" s="1">
        <v>214</v>
      </c>
      <c r="I13" s="1">
        <v>130</v>
      </c>
      <c r="J13" s="9">
        <f>H13-I13</f>
        <v>84</v>
      </c>
      <c r="K13" s="20" t="s">
        <v>167</v>
      </c>
      <c r="L13" s="1" t="s">
        <v>95</v>
      </c>
    </row>
    <row r="14" spans="1:15" x14ac:dyDescent="0.25">
      <c r="B14" t="s">
        <v>182</v>
      </c>
      <c r="C14" s="85" t="s">
        <v>213</v>
      </c>
      <c r="D14" s="88">
        <v>0.5</v>
      </c>
      <c r="E14" s="9">
        <v>8</v>
      </c>
      <c r="F14" s="9" t="s">
        <v>217</v>
      </c>
      <c r="G14" s="9" t="s">
        <v>189</v>
      </c>
      <c r="H14" s="10">
        <v>170</v>
      </c>
      <c r="I14" s="10">
        <v>175</v>
      </c>
      <c r="J14" s="9">
        <f>H14-I14</f>
        <v>-5</v>
      </c>
      <c r="K14" s="9" t="s">
        <v>206</v>
      </c>
      <c r="L14" s="10" t="s">
        <v>96</v>
      </c>
    </row>
    <row r="15" spans="1:15" x14ac:dyDescent="0.25">
      <c r="B15" t="s">
        <v>183</v>
      </c>
      <c r="C15" s="11" t="s">
        <v>218</v>
      </c>
      <c r="D15" s="89">
        <v>0.35399999999999998</v>
      </c>
      <c r="E15" s="126" t="s">
        <v>231</v>
      </c>
      <c r="F15" s="11" t="s">
        <v>220</v>
      </c>
      <c r="G15" s="11" t="s">
        <v>222</v>
      </c>
      <c r="H15" s="1">
        <v>184</v>
      </c>
      <c r="I15" s="1">
        <v>212</v>
      </c>
      <c r="J15" s="9">
        <f t="shared" ref="J15:J16" si="1">H15-I15</f>
        <v>-28</v>
      </c>
      <c r="K15" s="11" t="s">
        <v>224</v>
      </c>
      <c r="L15" s="1" t="s">
        <v>95</v>
      </c>
    </row>
    <row r="16" spans="1:15" x14ac:dyDescent="0.25">
      <c r="B16" t="s">
        <v>184</v>
      </c>
      <c r="C16" s="20" t="s">
        <v>249</v>
      </c>
      <c r="D16" s="89">
        <v>0.34100000000000003</v>
      </c>
      <c r="E16" s="11" t="s">
        <v>252</v>
      </c>
      <c r="F16" s="87" t="s">
        <v>221</v>
      </c>
      <c r="G16" s="11" t="s">
        <v>223</v>
      </c>
      <c r="H16" s="1">
        <v>171</v>
      </c>
      <c r="I16" s="1">
        <v>234</v>
      </c>
      <c r="J16" s="9">
        <f t="shared" si="1"/>
        <v>-63</v>
      </c>
      <c r="K16" s="11" t="s">
        <v>157</v>
      </c>
      <c r="L16" s="1" t="s">
        <v>199</v>
      </c>
    </row>
    <row r="17" spans="1:24" x14ac:dyDescent="0.25">
      <c r="B17" s="2" t="s">
        <v>181</v>
      </c>
      <c r="C17" s="87" t="s">
        <v>226</v>
      </c>
      <c r="D17" s="121" t="s">
        <v>227</v>
      </c>
      <c r="E17" s="11">
        <v>14</v>
      </c>
      <c r="F17" s="11" t="s">
        <v>172</v>
      </c>
      <c r="G17" s="11" t="s">
        <v>229</v>
      </c>
      <c r="H17" s="1">
        <v>164</v>
      </c>
      <c r="I17" s="1">
        <v>250</v>
      </c>
      <c r="J17" s="9">
        <f>H17-I17</f>
        <v>-86</v>
      </c>
      <c r="K17" s="11" t="s">
        <v>157</v>
      </c>
      <c r="L17" s="1" t="s">
        <v>104</v>
      </c>
    </row>
    <row r="19" spans="1:24" x14ac:dyDescent="0.25">
      <c r="B19" s="2"/>
      <c r="C19" s="87"/>
      <c r="D19" s="121"/>
      <c r="E19" s="11"/>
      <c r="F19" s="11"/>
      <c r="G19" s="11"/>
      <c r="H19" s="1"/>
      <c r="I19" s="1"/>
      <c r="J19" s="9"/>
      <c r="K19" s="11"/>
      <c r="L19" s="1"/>
    </row>
    <row r="22" spans="1:24" ht="15.75" thickBot="1" x14ac:dyDescent="0.3">
      <c r="A22" s="3" t="s">
        <v>151</v>
      </c>
      <c r="B22" s="6" t="s">
        <v>17</v>
      </c>
      <c r="C22" s="6" t="s">
        <v>48</v>
      </c>
      <c r="D22" s="6" t="s">
        <v>49</v>
      </c>
      <c r="E22" s="6" t="s">
        <v>0</v>
      </c>
      <c r="F22" s="6" t="s">
        <v>1</v>
      </c>
      <c r="G22" s="6" t="s">
        <v>2</v>
      </c>
      <c r="H22" s="6" t="s">
        <v>9</v>
      </c>
      <c r="I22" s="6" t="s">
        <v>11</v>
      </c>
      <c r="J22" s="6" t="s">
        <v>50</v>
      </c>
      <c r="K22" s="6" t="s">
        <v>51</v>
      </c>
      <c r="L22" s="6" t="s">
        <v>3</v>
      </c>
      <c r="M22" s="6" t="s">
        <v>4</v>
      </c>
      <c r="N22" s="6" t="s">
        <v>52</v>
      </c>
      <c r="O22" s="6" t="s">
        <v>5</v>
      </c>
      <c r="P22" s="6" t="s">
        <v>53</v>
      </c>
      <c r="Q22" s="6" t="s">
        <v>54</v>
      </c>
      <c r="R22" s="6" t="s">
        <v>55</v>
      </c>
      <c r="S22" s="6" t="s">
        <v>56</v>
      </c>
      <c r="T22" s="6" t="s">
        <v>57</v>
      </c>
      <c r="U22" s="6" t="s">
        <v>58</v>
      </c>
      <c r="V22" s="6" t="s">
        <v>59</v>
      </c>
      <c r="W22" s="6" t="s">
        <v>60</v>
      </c>
      <c r="X22" s="6" t="s">
        <v>61</v>
      </c>
    </row>
    <row r="23" spans="1:24" x14ac:dyDescent="0.25">
      <c r="A23" s="10"/>
      <c r="B23" s="54" t="s">
        <v>16</v>
      </c>
      <c r="C23" s="56">
        <v>3</v>
      </c>
      <c r="D23" s="56">
        <v>11</v>
      </c>
      <c r="E23" s="55">
        <v>6</v>
      </c>
      <c r="F23" s="56">
        <v>4</v>
      </c>
      <c r="G23" s="55">
        <v>3</v>
      </c>
      <c r="H23" s="55">
        <v>3</v>
      </c>
      <c r="I23" s="55">
        <v>0</v>
      </c>
      <c r="J23" s="55">
        <v>0</v>
      </c>
      <c r="K23" s="55">
        <v>0</v>
      </c>
      <c r="L23" s="55">
        <v>0</v>
      </c>
      <c r="M23" s="56">
        <v>4</v>
      </c>
      <c r="N23" s="55">
        <v>0</v>
      </c>
      <c r="O23" s="55">
        <v>1</v>
      </c>
      <c r="P23" s="55">
        <v>1</v>
      </c>
      <c r="Q23" s="55">
        <v>0</v>
      </c>
      <c r="R23" s="55">
        <v>0</v>
      </c>
      <c r="S23" s="56">
        <v>2</v>
      </c>
      <c r="T23" s="55">
        <v>0</v>
      </c>
      <c r="U23" s="81">
        <f>(G23+M23+P23)/(E23+M23+P23+N23)</f>
        <v>0.72727272727272729</v>
      </c>
      <c r="V23" s="57">
        <f>(H23+I23*2+J23*3+K23*4)/E23</f>
        <v>0.5</v>
      </c>
      <c r="W23" s="57">
        <f>U23+V23</f>
        <v>1.2272727272727273</v>
      </c>
      <c r="X23" s="58">
        <f>G23/E23</f>
        <v>0.5</v>
      </c>
    </row>
    <row r="24" spans="1:24" x14ac:dyDescent="0.25">
      <c r="A24" s="10"/>
      <c r="B24" s="59" t="s">
        <v>14</v>
      </c>
      <c r="C24" s="45">
        <v>3</v>
      </c>
      <c r="D24" s="27">
        <v>10</v>
      </c>
      <c r="E24" s="27">
        <v>7</v>
      </c>
      <c r="F24" s="27">
        <v>2</v>
      </c>
      <c r="G24" s="27">
        <v>2</v>
      </c>
      <c r="H24" s="27">
        <v>1</v>
      </c>
      <c r="I24" s="27">
        <v>1</v>
      </c>
      <c r="J24" s="27">
        <v>0</v>
      </c>
      <c r="K24" s="27">
        <v>0</v>
      </c>
      <c r="L24" s="27">
        <v>1</v>
      </c>
      <c r="M24" s="27">
        <v>1</v>
      </c>
      <c r="N24" s="27">
        <v>0</v>
      </c>
      <c r="O24" s="27">
        <v>2</v>
      </c>
      <c r="P24" s="27">
        <v>1</v>
      </c>
      <c r="Q24" s="27">
        <v>0</v>
      </c>
      <c r="R24" s="27">
        <v>0</v>
      </c>
      <c r="S24" s="27">
        <v>0</v>
      </c>
      <c r="T24" s="27">
        <v>0</v>
      </c>
      <c r="U24" s="28">
        <f>(G24+M24+P24)/(E24+M24+P24+N24)</f>
        <v>0.44444444444444442</v>
      </c>
      <c r="V24" s="28">
        <f>(H24+I24*2+J24*3+K24*4)/E24</f>
        <v>0.42857142857142855</v>
      </c>
      <c r="W24" s="28">
        <f>U24+V24</f>
        <v>0.87301587301587302</v>
      </c>
      <c r="X24" s="29">
        <f>G24/E24</f>
        <v>0.2857142857142857</v>
      </c>
    </row>
    <row r="25" spans="1:24" x14ac:dyDescent="0.25">
      <c r="A25" s="10"/>
      <c r="B25" s="59" t="s">
        <v>15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8">
        <v>0</v>
      </c>
      <c r="V25" s="28">
        <v>0</v>
      </c>
      <c r="W25" s="28">
        <v>0</v>
      </c>
      <c r="X25" s="29">
        <v>0</v>
      </c>
    </row>
    <row r="26" spans="1:24" x14ac:dyDescent="0.25">
      <c r="A26" s="10"/>
      <c r="B26" s="59" t="s">
        <v>64</v>
      </c>
      <c r="C26" s="27">
        <v>2</v>
      </c>
      <c r="D26" s="27">
        <v>7</v>
      </c>
      <c r="E26" s="27">
        <v>5</v>
      </c>
      <c r="F26" s="27">
        <v>2</v>
      </c>
      <c r="G26" s="27">
        <v>2</v>
      </c>
      <c r="H26" s="27">
        <v>0</v>
      </c>
      <c r="I26" s="45">
        <v>2</v>
      </c>
      <c r="J26" s="27">
        <v>0</v>
      </c>
      <c r="K26" s="27">
        <v>0</v>
      </c>
      <c r="L26" s="27">
        <v>1</v>
      </c>
      <c r="M26" s="27">
        <v>2</v>
      </c>
      <c r="N26" s="27">
        <v>0</v>
      </c>
      <c r="O26" s="27">
        <v>1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8">
        <f t="shared" ref="U26:U35" si="2">(G26+M26+P26)/(E26+M26+P26+N26)</f>
        <v>0.5714285714285714</v>
      </c>
      <c r="V26" s="28">
        <f t="shared" ref="V26:V32" si="3">(H26+I26*2+J26*3+K26*4)/E26</f>
        <v>0.8</v>
      </c>
      <c r="W26" s="61">
        <f t="shared" ref="W26:W32" si="4">U26+V26</f>
        <v>1.3714285714285714</v>
      </c>
      <c r="X26" s="29">
        <f t="shared" ref="X26:X32" si="5">G26/E26</f>
        <v>0.4</v>
      </c>
    </row>
    <row r="27" spans="1:24" x14ac:dyDescent="0.25">
      <c r="A27" s="10"/>
      <c r="B27" s="59" t="s">
        <v>30</v>
      </c>
      <c r="C27" s="45">
        <v>3</v>
      </c>
      <c r="D27" s="45">
        <v>11</v>
      </c>
      <c r="E27" s="27">
        <v>9</v>
      </c>
      <c r="F27" s="27">
        <v>0</v>
      </c>
      <c r="G27" s="27">
        <v>3</v>
      </c>
      <c r="H27" s="27">
        <v>2</v>
      </c>
      <c r="I27" s="27">
        <v>1</v>
      </c>
      <c r="J27" s="27">
        <v>0</v>
      </c>
      <c r="K27" s="27">
        <v>0</v>
      </c>
      <c r="L27" s="27">
        <v>1</v>
      </c>
      <c r="M27" s="27">
        <v>2</v>
      </c>
      <c r="N27" s="27">
        <v>0</v>
      </c>
      <c r="O27" s="45">
        <v>0</v>
      </c>
      <c r="P27" s="27">
        <v>0</v>
      </c>
      <c r="Q27" s="27">
        <v>1</v>
      </c>
      <c r="R27" s="27">
        <v>1</v>
      </c>
      <c r="S27" s="27">
        <v>1</v>
      </c>
      <c r="T27" s="27">
        <v>0</v>
      </c>
      <c r="U27" s="28">
        <f t="shared" si="2"/>
        <v>0.45454545454545453</v>
      </c>
      <c r="V27" s="28">
        <f t="shared" si="3"/>
        <v>0.44444444444444442</v>
      </c>
      <c r="W27" s="28">
        <f t="shared" si="4"/>
        <v>0.89898989898989901</v>
      </c>
      <c r="X27" s="29">
        <f t="shared" si="5"/>
        <v>0.33333333333333331</v>
      </c>
    </row>
    <row r="28" spans="1:24" x14ac:dyDescent="0.25">
      <c r="A28" s="10"/>
      <c r="B28" s="60" t="s">
        <v>211</v>
      </c>
      <c r="C28" s="10">
        <v>1</v>
      </c>
      <c r="D28" s="10">
        <v>4</v>
      </c>
      <c r="E28" s="10">
        <v>3</v>
      </c>
      <c r="F28" s="10">
        <v>1</v>
      </c>
      <c r="G28" s="10">
        <v>1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1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2">
        <f t="shared" si="2"/>
        <v>0.5</v>
      </c>
      <c r="V28" s="12">
        <f t="shared" si="3"/>
        <v>0.33333333333333331</v>
      </c>
      <c r="W28" s="12">
        <f t="shared" si="4"/>
        <v>0.83333333333333326</v>
      </c>
      <c r="X28" s="18">
        <f t="shared" si="5"/>
        <v>0.33333333333333331</v>
      </c>
    </row>
    <row r="29" spans="1:24" x14ac:dyDescent="0.25">
      <c r="A29" s="10"/>
      <c r="B29" s="60" t="s">
        <v>32</v>
      </c>
      <c r="C29" s="10">
        <v>1</v>
      </c>
      <c r="D29" s="10">
        <v>5</v>
      </c>
      <c r="E29" s="10">
        <v>4</v>
      </c>
      <c r="F29" s="10">
        <v>2</v>
      </c>
      <c r="G29" s="10">
        <v>1</v>
      </c>
      <c r="H29" s="10">
        <v>1</v>
      </c>
      <c r="I29" s="10">
        <v>0</v>
      </c>
      <c r="J29" s="10">
        <v>0</v>
      </c>
      <c r="K29" s="10">
        <v>0</v>
      </c>
      <c r="L29" s="10">
        <v>0</v>
      </c>
      <c r="M29" s="10">
        <v>1</v>
      </c>
      <c r="N29" s="10">
        <v>0</v>
      </c>
      <c r="O29" s="10">
        <v>0</v>
      </c>
      <c r="P29" s="10">
        <v>0</v>
      </c>
      <c r="Q29" s="10">
        <v>2</v>
      </c>
      <c r="R29" s="10">
        <v>0</v>
      </c>
      <c r="S29" s="10">
        <v>0</v>
      </c>
      <c r="T29" s="10">
        <v>0</v>
      </c>
      <c r="U29" s="12">
        <f t="shared" si="2"/>
        <v>0.4</v>
      </c>
      <c r="V29" s="12">
        <f t="shared" si="3"/>
        <v>0.25</v>
      </c>
      <c r="W29" s="12">
        <f t="shared" si="4"/>
        <v>0.65</v>
      </c>
      <c r="X29" s="18">
        <f t="shared" si="5"/>
        <v>0.25</v>
      </c>
    </row>
    <row r="30" spans="1:24" x14ac:dyDescent="0.25">
      <c r="A30" s="10"/>
      <c r="B30" s="60" t="s">
        <v>63</v>
      </c>
      <c r="C30" s="10">
        <v>2</v>
      </c>
      <c r="D30" s="10">
        <v>5</v>
      </c>
      <c r="E30" s="10">
        <v>3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10">
        <v>0</v>
      </c>
      <c r="O30" s="10">
        <v>0</v>
      </c>
      <c r="P30" s="10">
        <v>1</v>
      </c>
      <c r="Q30" s="10">
        <v>0</v>
      </c>
      <c r="R30" s="10">
        <v>1</v>
      </c>
      <c r="S30" s="10">
        <v>0</v>
      </c>
      <c r="T30" s="10">
        <v>0</v>
      </c>
      <c r="U30" s="12">
        <f t="shared" si="2"/>
        <v>0.4</v>
      </c>
      <c r="V30" s="12">
        <f t="shared" si="3"/>
        <v>0</v>
      </c>
      <c r="W30" s="12">
        <f t="shared" si="4"/>
        <v>0.4</v>
      </c>
      <c r="X30" s="18">
        <f t="shared" si="5"/>
        <v>0</v>
      </c>
    </row>
    <row r="31" spans="1:24" x14ac:dyDescent="0.25">
      <c r="A31" s="10"/>
      <c r="B31" s="68" t="s">
        <v>78</v>
      </c>
      <c r="C31" s="10">
        <v>1</v>
      </c>
      <c r="D31" s="10">
        <v>3</v>
      </c>
      <c r="E31" s="10">
        <v>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1</v>
      </c>
      <c r="M31" s="10">
        <v>0</v>
      </c>
      <c r="N31" s="10">
        <v>0</v>
      </c>
      <c r="O31" s="10">
        <v>1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2">
        <f t="shared" si="2"/>
        <v>0</v>
      </c>
      <c r="V31" s="12">
        <f t="shared" si="3"/>
        <v>0</v>
      </c>
      <c r="W31" s="12">
        <f t="shared" si="4"/>
        <v>0</v>
      </c>
      <c r="X31" s="18">
        <f t="shared" si="5"/>
        <v>0</v>
      </c>
    </row>
    <row r="32" spans="1:24" x14ac:dyDescent="0.25">
      <c r="A32" s="10"/>
      <c r="B32" s="60" t="s">
        <v>7</v>
      </c>
      <c r="C32" s="10">
        <v>2</v>
      </c>
      <c r="D32" s="10">
        <v>9</v>
      </c>
      <c r="E32" s="10">
        <v>8</v>
      </c>
      <c r="F32" s="10">
        <v>1</v>
      </c>
      <c r="G32" s="10">
        <v>2</v>
      </c>
      <c r="H32" s="10">
        <v>2</v>
      </c>
      <c r="I32" s="10">
        <v>0</v>
      </c>
      <c r="J32" s="10">
        <v>0</v>
      </c>
      <c r="K32" s="10">
        <v>0</v>
      </c>
      <c r="L32" s="10">
        <v>1</v>
      </c>
      <c r="M32" s="10">
        <v>0</v>
      </c>
      <c r="N32" s="10">
        <v>0</v>
      </c>
      <c r="O32" s="10">
        <v>2</v>
      </c>
      <c r="P32" s="10">
        <v>1</v>
      </c>
      <c r="Q32" s="10">
        <v>0</v>
      </c>
      <c r="R32" s="10">
        <v>1</v>
      </c>
      <c r="S32" s="10">
        <v>0</v>
      </c>
      <c r="T32" s="10">
        <v>0</v>
      </c>
      <c r="U32" s="12">
        <f t="shared" si="2"/>
        <v>0.33333333333333331</v>
      </c>
      <c r="V32" s="12">
        <f t="shared" si="3"/>
        <v>0.25</v>
      </c>
      <c r="W32" s="12">
        <f t="shared" si="4"/>
        <v>0.58333333333333326</v>
      </c>
      <c r="X32" s="18">
        <f t="shared" si="5"/>
        <v>0.25</v>
      </c>
    </row>
    <row r="33" spans="1:50" x14ac:dyDescent="0.25">
      <c r="A33" s="10"/>
      <c r="B33" s="129" t="s">
        <v>27</v>
      </c>
      <c r="C33" s="27">
        <v>1</v>
      </c>
      <c r="D33" s="27">
        <v>2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2</v>
      </c>
      <c r="M33" s="27">
        <v>0</v>
      </c>
      <c r="N33" s="27">
        <v>2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8">
        <f t="shared" si="2"/>
        <v>0</v>
      </c>
      <c r="V33" s="28">
        <v>0</v>
      </c>
      <c r="W33" s="28">
        <v>0</v>
      </c>
      <c r="X33" s="29">
        <v>0</v>
      </c>
      <c r="AX33" s="122"/>
    </row>
    <row r="34" spans="1:50" x14ac:dyDescent="0.25">
      <c r="A34" s="10"/>
      <c r="B34" s="129" t="s">
        <v>31</v>
      </c>
      <c r="C34" s="27">
        <v>1</v>
      </c>
      <c r="D34" s="27">
        <v>2</v>
      </c>
      <c r="E34" s="27">
        <v>2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1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8">
        <f t="shared" si="2"/>
        <v>0</v>
      </c>
      <c r="V34" s="28">
        <v>0</v>
      </c>
      <c r="W34" s="28">
        <v>0</v>
      </c>
      <c r="X34" s="29">
        <v>0</v>
      </c>
    </row>
    <row r="35" spans="1:50" x14ac:dyDescent="0.25">
      <c r="A35" s="10"/>
      <c r="B35" s="59" t="s">
        <v>28</v>
      </c>
      <c r="C35" s="45">
        <v>3</v>
      </c>
      <c r="D35" s="45">
        <v>11</v>
      </c>
      <c r="E35" s="45">
        <v>10</v>
      </c>
      <c r="F35" s="27">
        <v>2</v>
      </c>
      <c r="G35" s="45">
        <v>6</v>
      </c>
      <c r="H35" s="45">
        <v>4</v>
      </c>
      <c r="I35" s="45">
        <v>2</v>
      </c>
      <c r="J35" s="27">
        <v>0</v>
      </c>
      <c r="K35" s="27">
        <v>0</v>
      </c>
      <c r="L35" s="45">
        <v>7</v>
      </c>
      <c r="M35" s="27">
        <v>0</v>
      </c>
      <c r="N35" s="27">
        <v>1</v>
      </c>
      <c r="O35" s="45">
        <v>0</v>
      </c>
      <c r="P35" s="27">
        <v>0</v>
      </c>
      <c r="Q35" s="27">
        <v>0</v>
      </c>
      <c r="R35" s="27">
        <v>1</v>
      </c>
      <c r="S35" s="27">
        <v>1</v>
      </c>
      <c r="T35" s="27">
        <v>0</v>
      </c>
      <c r="U35" s="28">
        <f t="shared" si="2"/>
        <v>0.54545454545454541</v>
      </c>
      <c r="V35" s="61">
        <f>(H35+I35*2+J35*3+K35*4)/E35</f>
        <v>0.8</v>
      </c>
      <c r="W35" s="28">
        <f>U35+V35</f>
        <v>1.3454545454545455</v>
      </c>
      <c r="X35" s="62">
        <f>G35/E35</f>
        <v>0.6</v>
      </c>
    </row>
    <row r="36" spans="1:50" x14ac:dyDescent="0.25">
      <c r="A36" s="10"/>
      <c r="B36" s="59" t="s">
        <v>62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8">
        <v>0</v>
      </c>
      <c r="V36" s="28">
        <v>0</v>
      </c>
      <c r="W36" s="28">
        <v>0</v>
      </c>
      <c r="X36" s="29">
        <v>0</v>
      </c>
    </row>
    <row r="37" spans="1:50" x14ac:dyDescent="0.25">
      <c r="A37" s="10"/>
      <c r="B37" s="59" t="s">
        <v>150</v>
      </c>
      <c r="C37" s="27">
        <v>2</v>
      </c>
      <c r="D37" s="27">
        <v>10</v>
      </c>
      <c r="E37" s="27">
        <v>7</v>
      </c>
      <c r="F37" s="27">
        <v>3</v>
      </c>
      <c r="G37" s="27">
        <v>1</v>
      </c>
      <c r="H37" s="27">
        <v>1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45">
        <v>0</v>
      </c>
      <c r="P37" s="27">
        <v>3</v>
      </c>
      <c r="Q37" s="27">
        <v>2</v>
      </c>
      <c r="R37" s="27">
        <v>0</v>
      </c>
      <c r="S37" s="27">
        <v>1</v>
      </c>
      <c r="T37" s="27">
        <v>1</v>
      </c>
      <c r="U37" s="28">
        <f t="shared" ref="U37:U43" si="6">(G37+M37+P37)/(E37+M37+P37+N37)</f>
        <v>0.4</v>
      </c>
      <c r="V37" s="28">
        <f t="shared" ref="V37:V43" si="7">(H37+I37*2+J37*3+K37*4)/E37</f>
        <v>0.14285714285714285</v>
      </c>
      <c r="W37" s="28">
        <f t="shared" ref="W37:W43" si="8">U37+V37</f>
        <v>0.54285714285714293</v>
      </c>
      <c r="X37" s="29">
        <f t="shared" ref="X37:X43" si="9">G37/E37</f>
        <v>0.14285714285714285</v>
      </c>
    </row>
    <row r="38" spans="1:50" x14ac:dyDescent="0.25">
      <c r="A38" s="10"/>
      <c r="B38" s="59" t="s">
        <v>77</v>
      </c>
      <c r="C38" s="27">
        <v>1</v>
      </c>
      <c r="D38" s="27">
        <v>4</v>
      </c>
      <c r="E38" s="27">
        <v>4</v>
      </c>
      <c r="F38" s="27">
        <v>0</v>
      </c>
      <c r="G38" s="27">
        <v>1</v>
      </c>
      <c r="H38" s="27">
        <v>0</v>
      </c>
      <c r="I38" s="27">
        <v>1</v>
      </c>
      <c r="J38" s="27">
        <v>0</v>
      </c>
      <c r="K38" s="27">
        <v>0</v>
      </c>
      <c r="L38" s="27">
        <v>1</v>
      </c>
      <c r="M38" s="27">
        <v>0</v>
      </c>
      <c r="N38" s="27">
        <v>0</v>
      </c>
      <c r="O38" s="27">
        <v>2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8">
        <f t="shared" si="6"/>
        <v>0.25</v>
      </c>
      <c r="V38" s="28">
        <f t="shared" si="7"/>
        <v>0.5</v>
      </c>
      <c r="W38" s="28">
        <f t="shared" si="8"/>
        <v>0.75</v>
      </c>
      <c r="X38" s="29">
        <f t="shared" si="9"/>
        <v>0.25</v>
      </c>
    </row>
    <row r="39" spans="1:50" x14ac:dyDescent="0.25">
      <c r="A39" s="10"/>
      <c r="B39" s="60" t="s">
        <v>26</v>
      </c>
      <c r="C39" s="10">
        <v>2</v>
      </c>
      <c r="D39" s="10">
        <v>2</v>
      </c>
      <c r="E39" s="10">
        <v>2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2">
        <f t="shared" si="6"/>
        <v>0</v>
      </c>
      <c r="V39" s="12">
        <f t="shared" si="7"/>
        <v>0</v>
      </c>
      <c r="W39" s="12">
        <f t="shared" si="8"/>
        <v>0</v>
      </c>
      <c r="X39" s="18">
        <f t="shared" si="9"/>
        <v>0</v>
      </c>
    </row>
    <row r="40" spans="1:50" x14ac:dyDescent="0.25">
      <c r="A40" s="10"/>
      <c r="B40" s="60" t="s">
        <v>22</v>
      </c>
      <c r="C40" s="3">
        <v>3</v>
      </c>
      <c r="D40" s="10">
        <v>10</v>
      </c>
      <c r="E40" s="3">
        <v>10</v>
      </c>
      <c r="F40" s="10">
        <v>2</v>
      </c>
      <c r="G40" s="10">
        <v>1</v>
      </c>
      <c r="H40" s="10">
        <v>1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3">
        <v>3</v>
      </c>
      <c r="O40" s="10">
        <v>6</v>
      </c>
      <c r="P40" s="10">
        <v>0</v>
      </c>
      <c r="Q40" s="10">
        <v>1</v>
      </c>
      <c r="R40" s="10">
        <v>1</v>
      </c>
      <c r="S40" s="10">
        <v>1</v>
      </c>
      <c r="T40" s="10">
        <v>0</v>
      </c>
      <c r="U40" s="12">
        <f t="shared" si="6"/>
        <v>7.6923076923076927E-2</v>
      </c>
      <c r="V40" s="12">
        <f t="shared" si="7"/>
        <v>0.1</v>
      </c>
      <c r="W40" s="12">
        <f t="shared" si="8"/>
        <v>0.17692307692307693</v>
      </c>
      <c r="X40" s="18">
        <f t="shared" si="9"/>
        <v>0.1</v>
      </c>
    </row>
    <row r="41" spans="1:50" x14ac:dyDescent="0.25">
      <c r="A41" s="10"/>
      <c r="B41" s="60" t="s">
        <v>29</v>
      </c>
      <c r="C41" s="10">
        <v>1</v>
      </c>
      <c r="D41" s="10">
        <v>3</v>
      </c>
      <c r="E41" s="10">
        <v>3</v>
      </c>
      <c r="F41" s="10">
        <v>1</v>
      </c>
      <c r="G41" s="10">
        <v>1</v>
      </c>
      <c r="H41" s="10">
        <v>1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2">
        <f t="shared" si="6"/>
        <v>0.33333333333333331</v>
      </c>
      <c r="V41" s="12">
        <f t="shared" si="7"/>
        <v>0.33333333333333331</v>
      </c>
      <c r="W41" s="12">
        <f t="shared" si="8"/>
        <v>0.66666666666666663</v>
      </c>
      <c r="X41" s="18">
        <f t="shared" si="9"/>
        <v>0.33333333333333331</v>
      </c>
    </row>
    <row r="42" spans="1:50" x14ac:dyDescent="0.25">
      <c r="A42" s="10"/>
      <c r="B42" s="60" t="s">
        <v>13</v>
      </c>
      <c r="C42" s="10">
        <v>2</v>
      </c>
      <c r="D42" s="10">
        <v>4</v>
      </c>
      <c r="E42" s="10">
        <v>3</v>
      </c>
      <c r="F42" s="10">
        <v>1</v>
      </c>
      <c r="G42" s="10">
        <v>1</v>
      </c>
      <c r="H42" s="10">
        <v>1</v>
      </c>
      <c r="I42" s="10">
        <v>0</v>
      </c>
      <c r="J42" s="10">
        <v>0</v>
      </c>
      <c r="K42" s="10">
        <v>0</v>
      </c>
      <c r="L42" s="10">
        <v>2</v>
      </c>
      <c r="M42" s="10">
        <v>1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2">
        <f t="shared" si="6"/>
        <v>0.5</v>
      </c>
      <c r="V42" s="12">
        <f t="shared" si="7"/>
        <v>0.33333333333333331</v>
      </c>
      <c r="W42" s="12">
        <f t="shared" si="8"/>
        <v>0.83333333333333326</v>
      </c>
      <c r="X42" s="18">
        <f t="shared" si="9"/>
        <v>0.33333333333333331</v>
      </c>
    </row>
    <row r="43" spans="1:50" x14ac:dyDescent="0.25">
      <c r="A43" s="10"/>
      <c r="B43" s="60" t="s">
        <v>19</v>
      </c>
      <c r="C43" s="10">
        <v>1</v>
      </c>
      <c r="D43" s="10">
        <v>5</v>
      </c>
      <c r="E43" s="10">
        <v>5</v>
      </c>
      <c r="F43" s="10">
        <v>1</v>
      </c>
      <c r="G43" s="10">
        <v>1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2">
        <f t="shared" si="6"/>
        <v>0.2</v>
      </c>
      <c r="V43" s="12">
        <f t="shared" si="7"/>
        <v>0.2</v>
      </c>
      <c r="W43" s="12">
        <f t="shared" si="8"/>
        <v>0.4</v>
      </c>
      <c r="X43" s="18">
        <f t="shared" si="9"/>
        <v>0.2</v>
      </c>
    </row>
    <row r="44" spans="1:50" x14ac:dyDescent="0.25">
      <c r="A44" s="10"/>
      <c r="B44" s="59" t="s">
        <v>175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8">
        <v>0</v>
      </c>
      <c r="V44" s="28">
        <v>0</v>
      </c>
      <c r="W44" s="28">
        <v>0</v>
      </c>
      <c r="X44" s="29">
        <v>0</v>
      </c>
    </row>
    <row r="45" spans="1:50" x14ac:dyDescent="0.25">
      <c r="A45" s="10"/>
      <c r="B45" s="59" t="s">
        <v>8</v>
      </c>
      <c r="C45" s="27">
        <v>1</v>
      </c>
      <c r="D45" s="27">
        <v>5</v>
      </c>
      <c r="E45" s="27">
        <v>1</v>
      </c>
      <c r="F45" s="27">
        <v>1</v>
      </c>
      <c r="G45" s="27">
        <v>1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1</v>
      </c>
      <c r="O45" s="27">
        <v>0</v>
      </c>
      <c r="P45" s="27">
        <v>0</v>
      </c>
      <c r="Q45" s="27">
        <v>1</v>
      </c>
      <c r="R45" s="27">
        <v>0</v>
      </c>
      <c r="S45" s="27">
        <v>0</v>
      </c>
      <c r="T45" s="27">
        <v>0</v>
      </c>
      <c r="U45" s="28">
        <f>(G45+M45+P45)/(E45+M45+P45+N45)</f>
        <v>0.5</v>
      </c>
      <c r="V45" s="28">
        <f>(H45+I45*2+J45*3+K45*4)/E45</f>
        <v>1</v>
      </c>
      <c r="W45" s="28">
        <f>U45+V45</f>
        <v>1.5</v>
      </c>
      <c r="X45" s="29">
        <f>G45/E45</f>
        <v>1</v>
      </c>
      <c r="Y45" s="5"/>
    </row>
    <row r="46" spans="1:50" x14ac:dyDescent="0.25">
      <c r="A46" s="10"/>
      <c r="B46" s="59" t="s">
        <v>6</v>
      </c>
      <c r="C46" s="27">
        <v>2</v>
      </c>
      <c r="D46" s="27">
        <v>8</v>
      </c>
      <c r="E46" s="27">
        <v>5</v>
      </c>
      <c r="F46" s="27">
        <v>2</v>
      </c>
      <c r="G46" s="27">
        <v>2</v>
      </c>
      <c r="H46" s="27">
        <v>2</v>
      </c>
      <c r="I46" s="27">
        <v>0</v>
      </c>
      <c r="J46" s="27">
        <v>0</v>
      </c>
      <c r="K46" s="27">
        <v>0</v>
      </c>
      <c r="L46" s="27">
        <v>2</v>
      </c>
      <c r="M46" s="27">
        <v>1</v>
      </c>
      <c r="N46" s="27">
        <v>1</v>
      </c>
      <c r="O46" s="27">
        <v>1</v>
      </c>
      <c r="P46" s="27">
        <v>0</v>
      </c>
      <c r="Q46" s="27">
        <v>0</v>
      </c>
      <c r="R46" s="27">
        <v>1</v>
      </c>
      <c r="S46" s="27">
        <v>0</v>
      </c>
      <c r="T46" s="27">
        <v>0</v>
      </c>
      <c r="U46" s="28">
        <f>(G46+M46+P46)/(E46+M46+P46+N46)</f>
        <v>0.42857142857142855</v>
      </c>
      <c r="V46" s="28">
        <f>(H46+I46*2+J46*3+K46*4)/E46</f>
        <v>0.4</v>
      </c>
      <c r="W46" s="28">
        <f>U46+V46</f>
        <v>0.82857142857142851</v>
      </c>
      <c r="X46" s="29">
        <f>G46/E46</f>
        <v>0.4</v>
      </c>
    </row>
    <row r="47" spans="1:50" ht="15.75" thickBot="1" x14ac:dyDescent="0.3">
      <c r="B47" s="64" t="s">
        <v>65</v>
      </c>
      <c r="C47" s="19">
        <f t="shared" ref="C47:T47" si="10">SUM(C23:C46)</f>
        <v>38</v>
      </c>
      <c r="D47" s="19">
        <f t="shared" si="10"/>
        <v>131</v>
      </c>
      <c r="E47" s="19">
        <f t="shared" si="10"/>
        <v>100</v>
      </c>
      <c r="F47" s="19">
        <f t="shared" si="10"/>
        <v>26</v>
      </c>
      <c r="G47" s="19">
        <f t="shared" si="10"/>
        <v>29</v>
      </c>
      <c r="H47" s="19">
        <f t="shared" si="10"/>
        <v>22</v>
      </c>
      <c r="I47" s="19">
        <f t="shared" si="10"/>
        <v>7</v>
      </c>
      <c r="J47" s="19">
        <f t="shared" si="10"/>
        <v>0</v>
      </c>
      <c r="K47" s="19">
        <f t="shared" si="10"/>
        <v>0</v>
      </c>
      <c r="L47" s="19">
        <f t="shared" si="10"/>
        <v>20</v>
      </c>
      <c r="M47" s="19">
        <f t="shared" si="10"/>
        <v>14</v>
      </c>
      <c r="N47" s="19">
        <f t="shared" si="10"/>
        <v>8</v>
      </c>
      <c r="O47" s="19">
        <f t="shared" si="10"/>
        <v>21</v>
      </c>
      <c r="P47" s="19">
        <f t="shared" si="10"/>
        <v>7</v>
      </c>
      <c r="Q47" s="19">
        <f t="shared" si="10"/>
        <v>8</v>
      </c>
      <c r="R47" s="19">
        <f t="shared" si="10"/>
        <v>6</v>
      </c>
      <c r="S47" s="19">
        <f t="shared" si="10"/>
        <v>6</v>
      </c>
      <c r="T47" s="19">
        <f t="shared" si="10"/>
        <v>1</v>
      </c>
      <c r="U47" s="21">
        <f t="shared" ref="U47" si="11">(G47+M47+P47)/(E47+M47+P47+N47)</f>
        <v>0.38759689922480622</v>
      </c>
      <c r="V47" s="21">
        <f t="shared" ref="V47" si="12">(H47+I47*2+J47*3+K47*4)/E47</f>
        <v>0.36</v>
      </c>
      <c r="W47" s="21">
        <f t="shared" ref="W47" si="13">U47+V47</f>
        <v>0.74759689922480621</v>
      </c>
      <c r="X47" s="22">
        <f t="shared" ref="X47" si="14">G47/E47</f>
        <v>0.28999999999999998</v>
      </c>
    </row>
    <row r="48" spans="1:50" x14ac:dyDescent="0.25">
      <c r="B48" s="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2"/>
      <c r="V48" s="12"/>
      <c r="W48" s="12"/>
      <c r="X48" s="12"/>
    </row>
    <row r="49" spans="1:24" x14ac:dyDescent="0.25">
      <c r="A49" s="3"/>
      <c r="B49" s="7"/>
    </row>
    <row r="50" spans="1:24" ht="15.75" thickBot="1" x14ac:dyDescent="0.3">
      <c r="A50" s="3" t="s">
        <v>152</v>
      </c>
      <c r="B50" s="6" t="s">
        <v>18</v>
      </c>
      <c r="C50" s="6" t="s">
        <v>67</v>
      </c>
      <c r="D50" s="6" t="s">
        <v>68</v>
      </c>
      <c r="E50" s="6" t="s">
        <v>69</v>
      </c>
      <c r="F50" s="6" t="s">
        <v>20</v>
      </c>
      <c r="G50" s="6" t="s">
        <v>21</v>
      </c>
      <c r="H50" s="6" t="s">
        <v>70</v>
      </c>
      <c r="I50" s="6" t="s">
        <v>51</v>
      </c>
      <c r="J50" s="6" t="s">
        <v>5</v>
      </c>
      <c r="K50" s="6" t="s">
        <v>4</v>
      </c>
      <c r="L50" s="6" t="s">
        <v>53</v>
      </c>
      <c r="M50" s="6" t="s">
        <v>71</v>
      </c>
      <c r="N50" s="6" t="s">
        <v>72</v>
      </c>
      <c r="O50" s="6" t="s">
        <v>73</v>
      </c>
      <c r="P50" s="6" t="s">
        <v>74</v>
      </c>
      <c r="Q50" s="6" t="s">
        <v>75</v>
      </c>
      <c r="R50" s="6" t="s">
        <v>76</v>
      </c>
      <c r="T50" s="10"/>
      <c r="U50" s="10"/>
      <c r="V50" s="10"/>
      <c r="W50" s="10"/>
      <c r="X50" s="10"/>
    </row>
    <row r="51" spans="1:24" x14ac:dyDescent="0.25">
      <c r="A51" s="10"/>
      <c r="B51" s="54" t="s">
        <v>12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66"/>
      <c r="R51" s="67"/>
      <c r="T51" s="10"/>
      <c r="U51" s="10"/>
      <c r="V51" s="10"/>
      <c r="W51" s="10"/>
      <c r="X51" s="10"/>
    </row>
    <row r="52" spans="1:24" x14ac:dyDescent="0.25">
      <c r="A52" s="10"/>
      <c r="B52" s="63" t="s">
        <v>24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36"/>
      <c r="R52" s="37"/>
      <c r="T52" s="10"/>
      <c r="U52" s="10"/>
      <c r="V52" s="10"/>
      <c r="W52" s="10"/>
      <c r="X52" s="10"/>
    </row>
    <row r="53" spans="1:24" x14ac:dyDescent="0.25">
      <c r="A53" s="10"/>
      <c r="B53" s="63" t="s">
        <v>32</v>
      </c>
      <c r="C53" s="27">
        <v>1</v>
      </c>
      <c r="D53" s="27">
        <v>0</v>
      </c>
      <c r="E53" s="27">
        <v>0</v>
      </c>
      <c r="F53" s="35">
        <v>0.33333333333333331</v>
      </c>
      <c r="G53" s="27">
        <v>4</v>
      </c>
      <c r="H53" s="27">
        <v>2</v>
      </c>
      <c r="I53" s="27">
        <v>0</v>
      </c>
      <c r="J53" s="27">
        <v>1</v>
      </c>
      <c r="K53" s="27">
        <v>4</v>
      </c>
      <c r="L53" s="27">
        <v>0</v>
      </c>
      <c r="M53" s="27">
        <v>0</v>
      </c>
      <c r="N53" s="27">
        <v>0</v>
      </c>
      <c r="O53" s="27">
        <v>1</v>
      </c>
      <c r="P53" s="27">
        <v>0</v>
      </c>
      <c r="Q53" s="36">
        <f>G53*9/F53</f>
        <v>108</v>
      </c>
      <c r="R53" s="37">
        <f>(H53+K53)/F53</f>
        <v>18</v>
      </c>
      <c r="T53" s="10"/>
      <c r="U53" s="10"/>
      <c r="V53" s="10"/>
      <c r="W53" s="10"/>
      <c r="X53" s="10"/>
    </row>
    <row r="54" spans="1:24" x14ac:dyDescent="0.25">
      <c r="A54" s="10"/>
      <c r="B54" s="59" t="s">
        <v>25</v>
      </c>
      <c r="C54" s="45">
        <v>1</v>
      </c>
      <c r="D54" s="27">
        <v>0</v>
      </c>
      <c r="E54" s="27">
        <v>0</v>
      </c>
      <c r="F54" s="27">
        <v>4</v>
      </c>
      <c r="G54" s="27">
        <v>3</v>
      </c>
      <c r="H54" s="27">
        <v>6</v>
      </c>
      <c r="I54" s="27">
        <v>0</v>
      </c>
      <c r="J54" s="45">
        <v>5</v>
      </c>
      <c r="K54" s="27">
        <v>3</v>
      </c>
      <c r="L54" s="27">
        <v>0</v>
      </c>
      <c r="M54" s="27">
        <v>2</v>
      </c>
      <c r="N54" s="45">
        <v>1</v>
      </c>
      <c r="O54" s="27">
        <v>0</v>
      </c>
      <c r="P54" s="27">
        <v>0</v>
      </c>
      <c r="Q54" s="36">
        <f>G54*9/F54</f>
        <v>6.75</v>
      </c>
      <c r="R54" s="37">
        <f>(H54+K54)/F54</f>
        <v>2.25</v>
      </c>
      <c r="T54" s="10"/>
      <c r="U54" s="10"/>
      <c r="V54" s="10"/>
      <c r="W54" s="10"/>
      <c r="X54" s="10"/>
    </row>
    <row r="55" spans="1:24" x14ac:dyDescent="0.25">
      <c r="A55" s="10"/>
      <c r="B55" s="59" t="s">
        <v>7</v>
      </c>
      <c r="C55" s="27">
        <v>1</v>
      </c>
      <c r="D55" s="27">
        <v>0</v>
      </c>
      <c r="E55" s="27">
        <v>0</v>
      </c>
      <c r="F55" s="27">
        <v>1</v>
      </c>
      <c r="G55" s="27">
        <v>0</v>
      </c>
      <c r="H55" s="27">
        <v>0</v>
      </c>
      <c r="I55" s="27">
        <v>0</v>
      </c>
      <c r="J55" s="27">
        <v>2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1</v>
      </c>
      <c r="Q55" s="36">
        <v>0</v>
      </c>
      <c r="R55" s="37">
        <v>0</v>
      </c>
      <c r="T55" s="10"/>
      <c r="U55" s="10"/>
      <c r="V55" s="10"/>
      <c r="W55" s="10"/>
      <c r="X55" s="10"/>
    </row>
    <row r="56" spans="1:24" x14ac:dyDescent="0.25">
      <c r="A56" s="10"/>
      <c r="B56" s="68" t="s">
        <v>27</v>
      </c>
      <c r="C56" s="10"/>
      <c r="D56" s="10"/>
      <c r="E56" s="10"/>
      <c r="F56" s="1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5"/>
      <c r="R56" s="32"/>
      <c r="T56" s="10"/>
      <c r="U56" s="10"/>
      <c r="V56" s="10"/>
      <c r="W56" s="10"/>
      <c r="X56" s="10"/>
    </row>
    <row r="57" spans="1:24" x14ac:dyDescent="0.25">
      <c r="A57" s="10"/>
      <c r="B57" s="60" t="s">
        <v>31</v>
      </c>
      <c r="C57" s="10">
        <v>1</v>
      </c>
      <c r="D57" s="10">
        <v>0</v>
      </c>
      <c r="E57" s="10">
        <v>0</v>
      </c>
      <c r="F57" s="10">
        <v>2</v>
      </c>
      <c r="G57" s="10">
        <v>0</v>
      </c>
      <c r="H57" s="10">
        <v>2</v>
      </c>
      <c r="I57" s="10">
        <v>0</v>
      </c>
      <c r="J57" s="10">
        <v>4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5">
        <f t="shared" ref="Q57:Q62" si="15">G57*9/F57</f>
        <v>0</v>
      </c>
      <c r="R57" s="32">
        <f t="shared" ref="R57:R62" si="16">(H57+K57)/F57</f>
        <v>1</v>
      </c>
      <c r="T57" s="10"/>
      <c r="U57" s="10"/>
      <c r="V57" s="10"/>
      <c r="W57" s="10"/>
      <c r="X57" s="10"/>
    </row>
    <row r="58" spans="1:24" x14ac:dyDescent="0.25">
      <c r="A58" s="10"/>
      <c r="B58" s="60" t="s">
        <v>62</v>
      </c>
      <c r="C58" s="3">
        <v>1</v>
      </c>
      <c r="D58" s="3">
        <v>1</v>
      </c>
      <c r="E58" s="10">
        <v>0</v>
      </c>
      <c r="F58" s="10">
        <v>4</v>
      </c>
      <c r="G58" s="10">
        <v>3</v>
      </c>
      <c r="H58" s="10">
        <v>8</v>
      </c>
      <c r="I58" s="10">
        <v>0</v>
      </c>
      <c r="J58" s="10">
        <v>2</v>
      </c>
      <c r="K58" s="10">
        <v>2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5">
        <f t="shared" si="15"/>
        <v>6.75</v>
      </c>
      <c r="R58" s="32">
        <f t="shared" si="16"/>
        <v>2.5</v>
      </c>
      <c r="T58" s="10"/>
      <c r="U58" s="10"/>
      <c r="V58" s="10"/>
      <c r="W58" s="10"/>
      <c r="X58" s="10"/>
    </row>
    <row r="59" spans="1:24" x14ac:dyDescent="0.25">
      <c r="A59" s="10"/>
      <c r="B59" s="60" t="s">
        <v>26</v>
      </c>
      <c r="C59" s="3">
        <v>1</v>
      </c>
      <c r="D59" s="10">
        <v>0</v>
      </c>
      <c r="E59" s="10">
        <v>0</v>
      </c>
      <c r="F59" s="10">
        <v>4</v>
      </c>
      <c r="G59" s="3">
        <v>1</v>
      </c>
      <c r="H59" s="3">
        <v>1</v>
      </c>
      <c r="I59" s="10">
        <v>0</v>
      </c>
      <c r="J59" s="10">
        <v>1</v>
      </c>
      <c r="K59" s="10">
        <v>2</v>
      </c>
      <c r="L59" s="10">
        <v>2</v>
      </c>
      <c r="M59" s="10">
        <v>0</v>
      </c>
      <c r="N59" s="10">
        <v>0</v>
      </c>
      <c r="O59" s="10">
        <v>0</v>
      </c>
      <c r="P59" s="10">
        <v>0</v>
      </c>
      <c r="Q59" s="76">
        <f t="shared" si="15"/>
        <v>2.25</v>
      </c>
      <c r="R59" s="69">
        <f t="shared" si="16"/>
        <v>0.75</v>
      </c>
      <c r="T59" s="10"/>
      <c r="U59" s="10"/>
      <c r="V59" s="10"/>
      <c r="W59" s="10"/>
      <c r="X59" s="10"/>
    </row>
    <row r="60" spans="1:24" x14ac:dyDescent="0.25">
      <c r="A60" s="10"/>
      <c r="B60" s="60" t="s">
        <v>178</v>
      </c>
      <c r="C60" s="10">
        <v>1</v>
      </c>
      <c r="D60" s="10">
        <v>0</v>
      </c>
      <c r="E60" s="10">
        <v>0</v>
      </c>
      <c r="F60" s="9">
        <v>1</v>
      </c>
      <c r="G60" s="10">
        <v>0</v>
      </c>
      <c r="H60" s="10">
        <v>0</v>
      </c>
      <c r="I60" s="10">
        <v>0</v>
      </c>
      <c r="J60" s="10">
        <v>2</v>
      </c>
      <c r="K60" s="10">
        <v>1</v>
      </c>
      <c r="L60" s="10">
        <v>0</v>
      </c>
      <c r="M60" s="10">
        <v>1</v>
      </c>
      <c r="N60" s="10">
        <v>0</v>
      </c>
      <c r="O60" s="10">
        <v>0</v>
      </c>
      <c r="P60" s="10">
        <v>0</v>
      </c>
      <c r="Q60" s="15">
        <f t="shared" si="15"/>
        <v>0</v>
      </c>
      <c r="R60" s="32">
        <f t="shared" si="16"/>
        <v>1</v>
      </c>
      <c r="T60" s="10"/>
      <c r="U60" s="10"/>
      <c r="V60" s="10"/>
      <c r="W60" s="10"/>
      <c r="X60" s="10"/>
    </row>
    <row r="61" spans="1:24" x14ac:dyDescent="0.25">
      <c r="A61" s="10"/>
      <c r="B61" s="63" t="s">
        <v>23</v>
      </c>
      <c r="C61" s="45">
        <v>1</v>
      </c>
      <c r="D61" s="45">
        <v>1</v>
      </c>
      <c r="E61" s="27">
        <v>0</v>
      </c>
      <c r="F61" s="27">
        <v>3</v>
      </c>
      <c r="G61" s="27">
        <v>5</v>
      </c>
      <c r="H61" s="27">
        <v>6</v>
      </c>
      <c r="I61" s="27">
        <v>0</v>
      </c>
      <c r="J61" s="27">
        <v>2</v>
      </c>
      <c r="K61" s="27">
        <v>4</v>
      </c>
      <c r="L61" s="27">
        <v>1</v>
      </c>
      <c r="M61" s="27">
        <v>4</v>
      </c>
      <c r="N61" s="27">
        <v>0</v>
      </c>
      <c r="O61" s="27">
        <v>0</v>
      </c>
      <c r="P61" s="27">
        <v>0</v>
      </c>
      <c r="Q61" s="36">
        <f t="shared" si="15"/>
        <v>15</v>
      </c>
      <c r="R61" s="37">
        <f t="shared" si="16"/>
        <v>3.3333333333333335</v>
      </c>
      <c r="T61" s="10"/>
      <c r="U61" s="10"/>
      <c r="V61" s="10"/>
      <c r="W61" s="10"/>
      <c r="X61" s="10"/>
    </row>
    <row r="62" spans="1:24" x14ac:dyDescent="0.25">
      <c r="A62" s="10"/>
      <c r="B62" s="59" t="s">
        <v>19</v>
      </c>
      <c r="C62" s="45">
        <v>1</v>
      </c>
      <c r="D62" s="45">
        <v>1</v>
      </c>
      <c r="E62" s="27">
        <v>0</v>
      </c>
      <c r="F62" s="45">
        <v>6</v>
      </c>
      <c r="G62" s="27">
        <v>5</v>
      </c>
      <c r="H62" s="27">
        <v>10</v>
      </c>
      <c r="I62" s="27">
        <v>0</v>
      </c>
      <c r="J62" s="45">
        <v>5</v>
      </c>
      <c r="K62" s="45">
        <v>1</v>
      </c>
      <c r="L62" s="27">
        <v>1</v>
      </c>
      <c r="M62" s="27">
        <v>1</v>
      </c>
      <c r="N62" s="45">
        <v>1</v>
      </c>
      <c r="O62" s="27">
        <v>0</v>
      </c>
      <c r="P62" s="27">
        <v>0</v>
      </c>
      <c r="Q62" s="36">
        <f t="shared" si="15"/>
        <v>7.5</v>
      </c>
      <c r="R62" s="37">
        <f t="shared" si="16"/>
        <v>1.8333333333333333</v>
      </c>
      <c r="T62" s="10"/>
      <c r="U62" s="10"/>
      <c r="V62" s="10"/>
      <c r="W62" s="10"/>
      <c r="X62" s="10"/>
    </row>
    <row r="63" spans="1:24" x14ac:dyDescent="0.25">
      <c r="A63" s="10"/>
      <c r="B63" s="59" t="s">
        <v>240</v>
      </c>
      <c r="C63" s="27">
        <v>1</v>
      </c>
      <c r="D63" s="27">
        <v>0</v>
      </c>
      <c r="E63" s="27">
        <v>0</v>
      </c>
      <c r="F63" s="27">
        <v>1</v>
      </c>
      <c r="G63" s="27">
        <v>0</v>
      </c>
      <c r="H63" s="27">
        <v>0</v>
      </c>
      <c r="I63" s="27">
        <v>0</v>
      </c>
      <c r="J63" s="27">
        <v>2</v>
      </c>
      <c r="K63" s="27">
        <v>1</v>
      </c>
      <c r="L63" s="27">
        <v>0</v>
      </c>
      <c r="M63" s="27">
        <v>1</v>
      </c>
      <c r="N63" s="27">
        <v>0</v>
      </c>
      <c r="O63" s="27">
        <v>0</v>
      </c>
      <c r="P63" s="27">
        <v>0</v>
      </c>
      <c r="Q63" s="36">
        <f t="shared" ref="Q63" si="17">G63*9/F63</f>
        <v>0</v>
      </c>
      <c r="R63" s="37">
        <f t="shared" ref="R63" si="18">(H63+K63)/F63</f>
        <v>1</v>
      </c>
      <c r="T63" s="10"/>
      <c r="U63" s="10"/>
      <c r="V63" s="10"/>
      <c r="W63" s="10"/>
      <c r="X63" s="10"/>
    </row>
    <row r="64" spans="1:24" x14ac:dyDescent="0.25">
      <c r="A64" s="10"/>
      <c r="B64" s="59" t="s">
        <v>8</v>
      </c>
      <c r="C64" s="27"/>
      <c r="D64" s="27"/>
      <c r="E64" s="27"/>
      <c r="F64" s="35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36"/>
      <c r="R64" s="37"/>
      <c r="T64" s="10"/>
      <c r="U64" s="10"/>
      <c r="V64" s="10"/>
      <c r="W64" s="10"/>
      <c r="X64" s="10"/>
    </row>
    <row r="65" spans="2:24" x14ac:dyDescent="0.25">
      <c r="B65" s="59" t="s">
        <v>207</v>
      </c>
      <c r="C65" s="27"/>
      <c r="D65" s="27"/>
      <c r="E65" s="27"/>
      <c r="F65" s="35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36"/>
      <c r="R65" s="37"/>
      <c r="T65" s="5"/>
      <c r="U65" s="5"/>
      <c r="V65" s="5"/>
      <c r="W65" s="5"/>
      <c r="X65" s="5"/>
    </row>
    <row r="66" spans="2:24" ht="15.75" thickBot="1" x14ac:dyDescent="0.3">
      <c r="B66" s="64" t="s">
        <v>65</v>
      </c>
      <c r="C66" s="19">
        <f t="shared" ref="C66:P66" si="19">SUM(C51:C64)</f>
        <v>10</v>
      </c>
      <c r="D66" s="19">
        <f t="shared" si="19"/>
        <v>3</v>
      </c>
      <c r="E66" s="19">
        <f t="shared" si="19"/>
        <v>0</v>
      </c>
      <c r="F66" s="24">
        <f t="shared" si="19"/>
        <v>26.333333333333332</v>
      </c>
      <c r="G66" s="19">
        <f t="shared" si="19"/>
        <v>21</v>
      </c>
      <c r="H66" s="19">
        <f t="shared" si="19"/>
        <v>35</v>
      </c>
      <c r="I66" s="19">
        <f t="shared" si="19"/>
        <v>0</v>
      </c>
      <c r="J66" s="19">
        <f t="shared" si="19"/>
        <v>26</v>
      </c>
      <c r="K66" s="19">
        <f t="shared" si="19"/>
        <v>18</v>
      </c>
      <c r="L66" s="19">
        <f t="shared" si="19"/>
        <v>4</v>
      </c>
      <c r="M66" s="19">
        <f t="shared" si="19"/>
        <v>9</v>
      </c>
      <c r="N66" s="19">
        <f t="shared" si="19"/>
        <v>2</v>
      </c>
      <c r="O66" s="19">
        <f t="shared" si="19"/>
        <v>1</v>
      </c>
      <c r="P66" s="19">
        <f t="shared" si="19"/>
        <v>1</v>
      </c>
      <c r="Q66" s="70">
        <f>G66*9/F66</f>
        <v>7.1772151898734178</v>
      </c>
      <c r="R66" s="71">
        <f>(H66+K66)/F66</f>
        <v>2.0126582278481013</v>
      </c>
    </row>
    <row r="68" spans="2:24" x14ac:dyDescent="0.25">
      <c r="Q68" s="16"/>
    </row>
  </sheetData>
  <sortState xmlns:xlrd2="http://schemas.microsoft.com/office/spreadsheetml/2017/richdata2" ref="A51:R64">
    <sortCondition ref="A51:A64"/>
  </sortState>
  <phoneticPr fontId="13" type="noConversion"/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  <ignoredErrors>
    <ignoredError sqref="C4:L4 C7:L7 L9 F9:J9 C8:C9 C10 E9 K9 E8:L8 E10:L10 C12:C14 F12:L15 E17:L17 C17 H16:K16 F6 F16" twoDigitTextYear="1"/>
    <ignoredError sqref="E5:E6 E15:E16 D9" numberStoredAsText="1"/>
    <ignoredError sqref="F5:K5 D10 D8 D12:E13 D17 D16 D14 D15 H6:K6" twoDigitTextYear="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CFB9-F422-4D1C-BAAF-B16F3824E671}">
  <dimension ref="B1:Y415"/>
  <sheetViews>
    <sheetView showGridLines="0" zoomScaleNormal="100" workbookViewId="0"/>
  </sheetViews>
  <sheetFormatPr defaultRowHeight="15" x14ac:dyDescent="0.25"/>
  <cols>
    <col min="2" max="2" width="21.42578125" style="130" bestFit="1" customWidth="1"/>
    <col min="3" max="3" width="13.140625" style="1" bestFit="1" customWidth="1"/>
    <col min="4" max="4" width="4.28515625" style="1" customWidth="1"/>
    <col min="5" max="5" width="5.42578125" style="1" customWidth="1"/>
    <col min="6" max="6" width="5.28515625" style="1" customWidth="1"/>
    <col min="7" max="21" width="4.28515625" style="1" customWidth="1"/>
    <col min="22" max="22" width="6.140625" style="1" customWidth="1"/>
    <col min="23" max="25" width="5.7109375" style="1" customWidth="1"/>
  </cols>
  <sheetData>
    <row r="1" spans="2:25" ht="23.25" x14ac:dyDescent="0.35">
      <c r="B1" s="93" t="s">
        <v>17</v>
      </c>
    </row>
    <row r="2" spans="2:25" ht="18.75" customHeight="1" thickBot="1" x14ac:dyDescent="0.3"/>
    <row r="3" spans="2:25" ht="18.75" customHeight="1" x14ac:dyDescent="0.3">
      <c r="B3" s="131" t="s">
        <v>16</v>
      </c>
      <c r="C3" s="94" t="s">
        <v>110</v>
      </c>
      <c r="D3" s="94" t="s">
        <v>48</v>
      </c>
      <c r="E3" s="94" t="s">
        <v>49</v>
      </c>
      <c r="F3" s="94" t="s">
        <v>0</v>
      </c>
      <c r="G3" s="94" t="s">
        <v>1</v>
      </c>
      <c r="H3" s="94" t="s">
        <v>2</v>
      </c>
      <c r="I3" s="94" t="s">
        <v>9</v>
      </c>
      <c r="J3" s="94" t="s">
        <v>11</v>
      </c>
      <c r="K3" s="94" t="s">
        <v>50</v>
      </c>
      <c r="L3" s="94" t="s">
        <v>51</v>
      </c>
      <c r="M3" s="94" t="s">
        <v>3</v>
      </c>
      <c r="N3" s="94" t="s">
        <v>4</v>
      </c>
      <c r="O3" s="94" t="s">
        <v>52</v>
      </c>
      <c r="P3" s="94" t="s">
        <v>5</v>
      </c>
      <c r="Q3" s="94" t="s">
        <v>53</v>
      </c>
      <c r="R3" s="94" t="s">
        <v>54</v>
      </c>
      <c r="S3" s="94" t="s">
        <v>55</v>
      </c>
      <c r="T3" s="94" t="s">
        <v>56</v>
      </c>
      <c r="U3" s="94" t="s">
        <v>57</v>
      </c>
      <c r="V3" s="94" t="s">
        <v>58</v>
      </c>
      <c r="W3" s="94" t="s">
        <v>59</v>
      </c>
      <c r="X3" s="94" t="s">
        <v>60</v>
      </c>
      <c r="Y3" s="132" t="s">
        <v>61</v>
      </c>
    </row>
    <row r="4" spans="2:25" ht="18.75" customHeight="1" x14ac:dyDescent="0.3">
      <c r="B4" s="133" t="s">
        <v>138</v>
      </c>
      <c r="C4" s="10" t="s">
        <v>79</v>
      </c>
      <c r="D4" s="10">
        <v>7</v>
      </c>
      <c r="E4" s="10">
        <v>20</v>
      </c>
      <c r="F4" s="10">
        <v>19</v>
      </c>
      <c r="G4" s="10">
        <v>0</v>
      </c>
      <c r="H4" s="10">
        <v>4</v>
      </c>
      <c r="I4" s="10">
        <v>4</v>
      </c>
      <c r="J4" s="10">
        <v>0</v>
      </c>
      <c r="K4" s="10">
        <v>0</v>
      </c>
      <c r="L4" s="10">
        <v>0</v>
      </c>
      <c r="M4" s="10">
        <v>3</v>
      </c>
      <c r="N4" s="10">
        <v>1</v>
      </c>
      <c r="O4" s="10">
        <v>0</v>
      </c>
      <c r="P4" s="10">
        <v>4</v>
      </c>
      <c r="Q4" s="10">
        <v>0</v>
      </c>
      <c r="R4" s="10">
        <v>1</v>
      </c>
      <c r="S4" s="10">
        <v>1</v>
      </c>
      <c r="T4" s="10">
        <v>0</v>
      </c>
      <c r="U4" s="10">
        <v>0</v>
      </c>
      <c r="V4" s="12">
        <f>(H4+N4+Q4)/(F4+N4+Q4+O4)</f>
        <v>0.25</v>
      </c>
      <c r="W4" s="12">
        <f>(I4+J4*2+K4*3+L4*4)/F4</f>
        <v>0.21052631578947367</v>
      </c>
      <c r="X4" s="12">
        <f>V4+W4</f>
        <v>0.46052631578947367</v>
      </c>
      <c r="Y4" s="18">
        <f>H4/F4</f>
        <v>0.21052631578947367</v>
      </c>
    </row>
    <row r="5" spans="2:25" ht="15" customHeight="1" x14ac:dyDescent="0.25">
      <c r="B5" s="134"/>
      <c r="C5" s="10" t="s">
        <v>80</v>
      </c>
      <c r="D5" s="10">
        <f>'June Update'!C20</f>
        <v>1</v>
      </c>
      <c r="E5" s="10">
        <f>'June Update'!D20</f>
        <v>2</v>
      </c>
      <c r="F5" s="10">
        <f>'June Update'!E20</f>
        <v>2</v>
      </c>
      <c r="G5" s="10">
        <f>'June Update'!F20</f>
        <v>0</v>
      </c>
      <c r="H5" s="10">
        <f>'June Update'!G20</f>
        <v>0</v>
      </c>
      <c r="I5" s="10">
        <f>'June Update'!H20</f>
        <v>0</v>
      </c>
      <c r="J5" s="10">
        <f>'June Update'!I20</f>
        <v>0</v>
      </c>
      <c r="K5" s="10">
        <f>'June Update'!J20</f>
        <v>0</v>
      </c>
      <c r="L5" s="10">
        <f>'June Update'!K20</f>
        <v>0</v>
      </c>
      <c r="M5" s="10">
        <f>'June Update'!L20</f>
        <v>0</v>
      </c>
      <c r="N5" s="10">
        <f>'June Update'!M20</f>
        <v>0</v>
      </c>
      <c r="O5" s="10">
        <f>'June Update'!N20</f>
        <v>0</v>
      </c>
      <c r="P5" s="10">
        <f>'June Update'!O20</f>
        <v>0</v>
      </c>
      <c r="Q5" s="10">
        <f>'June Update'!P20</f>
        <v>0</v>
      </c>
      <c r="R5" s="10">
        <f>'June Update'!Q20</f>
        <v>0</v>
      </c>
      <c r="S5" s="10">
        <f>'June Update'!R20</f>
        <v>0</v>
      </c>
      <c r="T5" s="10">
        <f>'June Update'!S20</f>
        <v>0</v>
      </c>
      <c r="U5" s="10">
        <f>'June Update'!T20</f>
        <v>0</v>
      </c>
      <c r="V5" s="12">
        <f>(H5+N5+Q5)/(F5+N5+Q5+O5)</f>
        <v>0</v>
      </c>
      <c r="W5" s="12">
        <f>(I5+J5*2+K5*3+L5*4)/F5</f>
        <v>0</v>
      </c>
      <c r="X5" s="12">
        <f>V5+W5</f>
        <v>0</v>
      </c>
      <c r="Y5" s="18">
        <f>H5/F5</f>
        <v>0</v>
      </c>
    </row>
    <row r="6" spans="2:25" ht="15" customHeight="1" x14ac:dyDescent="0.25">
      <c r="B6" s="134"/>
      <c r="C6" s="10" t="s">
        <v>81</v>
      </c>
      <c r="D6" s="10">
        <f>'July Update'!C13</f>
        <v>6</v>
      </c>
      <c r="E6" s="10">
        <f>'July Update'!D13</f>
        <v>19</v>
      </c>
      <c r="F6" s="10">
        <f>'July Update'!E13</f>
        <v>13</v>
      </c>
      <c r="G6" s="10">
        <f>'July Update'!F13</f>
        <v>3</v>
      </c>
      <c r="H6" s="10">
        <f>'July Update'!G13</f>
        <v>1</v>
      </c>
      <c r="I6" s="10">
        <f>'July Update'!H13</f>
        <v>1</v>
      </c>
      <c r="J6" s="10">
        <f>'July Update'!I13</f>
        <v>0</v>
      </c>
      <c r="K6" s="10">
        <f>'July Update'!J13</f>
        <v>0</v>
      </c>
      <c r="L6" s="10">
        <f>'July Update'!K13</f>
        <v>0</v>
      </c>
      <c r="M6" s="10">
        <f>'July Update'!L13</f>
        <v>2</v>
      </c>
      <c r="N6" s="10">
        <f>'July Update'!M13</f>
        <v>4</v>
      </c>
      <c r="O6" s="10">
        <f>'July Update'!N13</f>
        <v>0</v>
      </c>
      <c r="P6" s="10">
        <f>'July Update'!O13</f>
        <v>5</v>
      </c>
      <c r="Q6" s="10">
        <f>'July Update'!P13</f>
        <v>2</v>
      </c>
      <c r="R6" s="10">
        <f>'July Update'!Q13</f>
        <v>0</v>
      </c>
      <c r="S6" s="10">
        <f>'July Update'!R13</f>
        <v>0</v>
      </c>
      <c r="T6" s="10">
        <f>'July Update'!S13</f>
        <v>1</v>
      </c>
      <c r="U6" s="10">
        <f>'July Update'!T13</f>
        <v>0</v>
      </c>
      <c r="V6" s="12">
        <f>'July Update'!U13</f>
        <v>0.36842105263157893</v>
      </c>
      <c r="W6" s="12">
        <f>'July Update'!V13</f>
        <v>7.6923076923076927E-2</v>
      </c>
      <c r="X6" s="12">
        <f>'July Update'!W13</f>
        <v>0.44534412955465585</v>
      </c>
      <c r="Y6" s="18">
        <f>'July Update'!X13</f>
        <v>7.6923076923076927E-2</v>
      </c>
    </row>
    <row r="7" spans="2:25" ht="15" customHeight="1" x14ac:dyDescent="0.25">
      <c r="B7" s="134"/>
      <c r="C7" s="10" t="s">
        <v>82</v>
      </c>
      <c r="D7" s="10">
        <f>'Aug Update'!C23</f>
        <v>3</v>
      </c>
      <c r="E7" s="10">
        <f>'Aug Update'!D23</f>
        <v>11</v>
      </c>
      <c r="F7" s="10">
        <f>'Aug Update'!E23</f>
        <v>6</v>
      </c>
      <c r="G7" s="10">
        <f>'Aug Update'!F23</f>
        <v>4</v>
      </c>
      <c r="H7" s="10">
        <f>'Aug Update'!G23</f>
        <v>3</v>
      </c>
      <c r="I7" s="10">
        <f>'Aug Update'!H23</f>
        <v>3</v>
      </c>
      <c r="J7" s="10">
        <f>'Aug Update'!I23</f>
        <v>0</v>
      </c>
      <c r="K7" s="10">
        <f>'Aug Update'!J23</f>
        <v>0</v>
      </c>
      <c r="L7" s="10">
        <f>'Aug Update'!K23</f>
        <v>0</v>
      </c>
      <c r="M7" s="10">
        <f>'Aug Update'!L23</f>
        <v>0</v>
      </c>
      <c r="N7" s="10">
        <f>'Aug Update'!M23</f>
        <v>4</v>
      </c>
      <c r="O7" s="10">
        <f>'Aug Update'!N23</f>
        <v>0</v>
      </c>
      <c r="P7" s="10">
        <f>'Aug Update'!O23</f>
        <v>1</v>
      </c>
      <c r="Q7" s="10">
        <f>'Aug Update'!P23</f>
        <v>1</v>
      </c>
      <c r="R7" s="10">
        <f>'Aug Update'!Q23</f>
        <v>0</v>
      </c>
      <c r="S7" s="10">
        <f>'Aug Update'!R23</f>
        <v>0</v>
      </c>
      <c r="T7" s="10">
        <f>'Aug Update'!S23</f>
        <v>2</v>
      </c>
      <c r="U7" s="10">
        <f>'Aug Update'!T23</f>
        <v>0</v>
      </c>
      <c r="V7" s="12">
        <f>'Aug Update'!U23</f>
        <v>0.72727272727272729</v>
      </c>
      <c r="W7" s="12">
        <f>'Aug Update'!V23</f>
        <v>0.5</v>
      </c>
      <c r="X7" s="12">
        <f>'Aug Update'!W23</f>
        <v>1.2272727272727273</v>
      </c>
      <c r="Y7" s="18">
        <f>'Aug Update'!X23</f>
        <v>0.5</v>
      </c>
    </row>
    <row r="8" spans="2:25" ht="15" customHeight="1" x14ac:dyDescent="0.25">
      <c r="B8" s="134"/>
      <c r="C8" s="17" t="s">
        <v>110</v>
      </c>
      <c r="D8" s="17">
        <f>SUM(D4:D7)</f>
        <v>17</v>
      </c>
      <c r="E8" s="17">
        <f t="shared" ref="E8:U8" si="0">SUM(E4:E7)</f>
        <v>52</v>
      </c>
      <c r="F8" s="17">
        <f t="shared" si="0"/>
        <v>40</v>
      </c>
      <c r="G8" s="17">
        <f t="shared" si="0"/>
        <v>7</v>
      </c>
      <c r="H8" s="17">
        <f t="shared" si="0"/>
        <v>8</v>
      </c>
      <c r="I8" s="17">
        <f t="shared" si="0"/>
        <v>8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5</v>
      </c>
      <c r="N8" s="17">
        <f t="shared" si="0"/>
        <v>9</v>
      </c>
      <c r="O8" s="17">
        <f t="shared" si="0"/>
        <v>0</v>
      </c>
      <c r="P8" s="17">
        <f t="shared" si="0"/>
        <v>10</v>
      </c>
      <c r="Q8" s="17">
        <f t="shared" si="0"/>
        <v>3</v>
      </c>
      <c r="R8" s="17">
        <f t="shared" si="0"/>
        <v>1</v>
      </c>
      <c r="S8" s="17">
        <f t="shared" si="0"/>
        <v>1</v>
      </c>
      <c r="T8" s="17">
        <f t="shared" si="0"/>
        <v>3</v>
      </c>
      <c r="U8" s="17">
        <f t="shared" si="0"/>
        <v>0</v>
      </c>
      <c r="V8" s="135">
        <f t="shared" ref="V8" si="1">(H8+N8+Q8)/(F8+N8+Q8+O8)</f>
        <v>0.38461538461538464</v>
      </c>
      <c r="W8" s="135">
        <f t="shared" ref="W8" si="2">(I8+J8*2+K8*3+L8*4)/F8</f>
        <v>0.2</v>
      </c>
      <c r="X8" s="135">
        <f t="shared" ref="X8" si="3">V8+W8</f>
        <v>0.58461538461538465</v>
      </c>
      <c r="Y8" s="136">
        <f t="shared" ref="Y8" si="4">H8/F8</f>
        <v>0.2</v>
      </c>
    </row>
    <row r="9" spans="2:25" ht="15" customHeight="1" x14ac:dyDescent="0.25">
      <c r="B9" s="134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2"/>
      <c r="W9" s="12"/>
      <c r="X9" s="12"/>
      <c r="Y9" s="18"/>
    </row>
    <row r="10" spans="2:25" ht="15" customHeight="1" x14ac:dyDescent="0.25">
      <c r="B10" s="134"/>
      <c r="C10" s="17" t="s">
        <v>111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2"/>
      <c r="W10" s="12"/>
      <c r="X10" s="12"/>
      <c r="Y10" s="18"/>
    </row>
    <row r="11" spans="2:25" ht="15" customHeight="1" x14ac:dyDescent="0.25">
      <c r="B11" s="134"/>
      <c r="C11" s="10" t="s">
        <v>107</v>
      </c>
      <c r="D11" s="10">
        <v>1</v>
      </c>
      <c r="E11" s="10">
        <v>3</v>
      </c>
      <c r="F11" s="10">
        <v>3</v>
      </c>
      <c r="G11" s="10">
        <v>1</v>
      </c>
      <c r="H11" s="10">
        <v>1</v>
      </c>
      <c r="I11" s="10">
        <v>0</v>
      </c>
      <c r="J11" s="10">
        <v>1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1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2">
        <f t="shared" ref="V11:V15" si="5">(H11+N11+Q11)/(F11+N11+Q11+O11)</f>
        <v>0.33333333333333331</v>
      </c>
      <c r="W11" s="12">
        <f t="shared" ref="W11:W15" si="6">(I11+J11*2+K11*3+L11*4)/F11</f>
        <v>0.66666666666666663</v>
      </c>
      <c r="X11" s="12">
        <f t="shared" ref="X11:X15" si="7">V11+W11</f>
        <v>1</v>
      </c>
      <c r="Y11" s="18">
        <f t="shared" ref="Y11:Y15" si="8">H11/F11</f>
        <v>0.33333333333333331</v>
      </c>
    </row>
    <row r="12" spans="2:25" ht="15" customHeight="1" x14ac:dyDescent="0.25">
      <c r="B12" s="134"/>
      <c r="C12" s="10" t="s">
        <v>149</v>
      </c>
      <c r="D12" s="10">
        <v>1</v>
      </c>
      <c r="E12" s="10">
        <v>2</v>
      </c>
      <c r="F12" s="10">
        <v>2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2">
        <f t="shared" ref="V12" si="9">(H12+N12+Q12)/(F12+N12+Q12+O12)</f>
        <v>0</v>
      </c>
      <c r="W12" s="12">
        <f t="shared" ref="W12" si="10">(I12+J12*2+K12*3+L12*4)/F12</f>
        <v>0</v>
      </c>
      <c r="X12" s="12">
        <f t="shared" ref="X12" si="11">V12+W12</f>
        <v>0</v>
      </c>
      <c r="Y12" s="18">
        <f t="shared" ref="Y12" si="12">H12/F12</f>
        <v>0</v>
      </c>
    </row>
    <row r="13" spans="2:25" ht="15" customHeight="1" x14ac:dyDescent="0.25">
      <c r="B13" s="134"/>
      <c r="C13" s="10" t="s">
        <v>112</v>
      </c>
      <c r="D13" s="10">
        <v>1</v>
      </c>
      <c r="E13" s="1">
        <v>3</v>
      </c>
      <c r="F13" s="10">
        <v>2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1</v>
      </c>
      <c r="N13" s="10">
        <v>1</v>
      </c>
      <c r="O13" s="10">
        <v>0</v>
      </c>
      <c r="P13" s="10">
        <v>1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2">
        <f t="shared" ref="V13" si="13">(H13+N13+Q13)/(F13+N13+Q13+O13)</f>
        <v>0.33333333333333331</v>
      </c>
      <c r="W13" s="12">
        <f t="shared" ref="W13" si="14">(I13+J13*2+K13*3+L13*4)/F13</f>
        <v>0</v>
      </c>
      <c r="X13" s="12">
        <f t="shared" ref="X13" si="15">V13+W13</f>
        <v>0.33333333333333331</v>
      </c>
      <c r="Y13" s="18">
        <f t="shared" ref="Y13" si="16">H13/F13</f>
        <v>0</v>
      </c>
    </row>
    <row r="14" spans="2:25" ht="15" customHeight="1" x14ac:dyDescent="0.25">
      <c r="B14" s="134"/>
      <c r="C14" s="10" t="s">
        <v>109</v>
      </c>
      <c r="D14" s="10">
        <v>1</v>
      </c>
      <c r="E14" s="10">
        <v>3</v>
      </c>
      <c r="F14" s="10">
        <v>2</v>
      </c>
      <c r="G14" s="10">
        <v>1</v>
      </c>
      <c r="H14" s="10">
        <v>1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10">
        <v>1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2">
        <f t="shared" ref="V14" si="17">(H14+N14+Q14)/(F14+N14+Q14+O14)</f>
        <v>0.66666666666666663</v>
      </c>
      <c r="W14" s="12">
        <f t="shared" ref="W14" si="18">(I14+J14*2+K14*3+L14*4)/F14</f>
        <v>0.5</v>
      </c>
      <c r="X14" s="12">
        <f t="shared" ref="X14" si="19">V14+W14</f>
        <v>1.1666666666666665</v>
      </c>
      <c r="Y14" s="18">
        <f t="shared" ref="Y14" si="20">H14/F14</f>
        <v>0.5</v>
      </c>
    </row>
    <row r="15" spans="2:25" ht="15" customHeight="1" x14ac:dyDescent="0.25">
      <c r="B15" s="134"/>
      <c r="C15" s="17" t="s">
        <v>111</v>
      </c>
      <c r="D15" s="17">
        <f t="shared" ref="D15:U15" si="21">SUM(D11:D14)</f>
        <v>4</v>
      </c>
      <c r="E15" s="17">
        <f t="shared" si="21"/>
        <v>11</v>
      </c>
      <c r="F15" s="17">
        <f t="shared" si="21"/>
        <v>9</v>
      </c>
      <c r="G15" s="17">
        <f t="shared" si="21"/>
        <v>2</v>
      </c>
      <c r="H15" s="17">
        <f t="shared" si="21"/>
        <v>2</v>
      </c>
      <c r="I15" s="17">
        <f t="shared" si="21"/>
        <v>1</v>
      </c>
      <c r="J15" s="17">
        <f t="shared" si="21"/>
        <v>1</v>
      </c>
      <c r="K15" s="17">
        <f t="shared" si="21"/>
        <v>0</v>
      </c>
      <c r="L15" s="17">
        <f t="shared" si="21"/>
        <v>0</v>
      </c>
      <c r="M15" s="17">
        <f t="shared" si="21"/>
        <v>1</v>
      </c>
      <c r="N15" s="17">
        <f t="shared" si="21"/>
        <v>2</v>
      </c>
      <c r="O15" s="17">
        <f t="shared" si="21"/>
        <v>0</v>
      </c>
      <c r="P15" s="17">
        <f t="shared" si="21"/>
        <v>2</v>
      </c>
      <c r="Q15" s="17">
        <f t="shared" si="21"/>
        <v>0</v>
      </c>
      <c r="R15" s="17">
        <f t="shared" si="21"/>
        <v>0</v>
      </c>
      <c r="S15" s="17">
        <f t="shared" si="21"/>
        <v>1</v>
      </c>
      <c r="T15" s="17">
        <f t="shared" si="21"/>
        <v>0</v>
      </c>
      <c r="U15" s="17">
        <f t="shared" si="21"/>
        <v>0</v>
      </c>
      <c r="V15" s="135">
        <f t="shared" si="5"/>
        <v>0.36363636363636365</v>
      </c>
      <c r="W15" s="135">
        <f t="shared" si="6"/>
        <v>0.33333333333333331</v>
      </c>
      <c r="X15" s="135">
        <f t="shared" si="7"/>
        <v>0.69696969696969702</v>
      </c>
      <c r="Y15" s="136">
        <f t="shared" si="8"/>
        <v>0.22222222222222221</v>
      </c>
    </row>
    <row r="16" spans="2:25" ht="18.75" customHeight="1" x14ac:dyDescent="0.25">
      <c r="B16" s="13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37"/>
      <c r="W16" s="137"/>
      <c r="X16" s="137"/>
      <c r="Y16" s="138"/>
    </row>
    <row r="17" spans="2:25" ht="18.75" customHeight="1" thickBot="1" x14ac:dyDescent="0.3">
      <c r="B17" s="139"/>
      <c r="C17" s="19" t="s">
        <v>113</v>
      </c>
      <c r="D17" s="19">
        <f t="shared" ref="D17:U17" si="22">D8+D15</f>
        <v>21</v>
      </c>
      <c r="E17" s="19">
        <f t="shared" si="22"/>
        <v>63</v>
      </c>
      <c r="F17" s="19">
        <f t="shared" si="22"/>
        <v>49</v>
      </c>
      <c r="G17" s="19">
        <f t="shared" si="22"/>
        <v>9</v>
      </c>
      <c r="H17" s="19">
        <f t="shared" si="22"/>
        <v>10</v>
      </c>
      <c r="I17" s="19">
        <f t="shared" si="22"/>
        <v>9</v>
      </c>
      <c r="J17" s="19">
        <f t="shared" si="22"/>
        <v>1</v>
      </c>
      <c r="K17" s="19">
        <f t="shared" si="22"/>
        <v>0</v>
      </c>
      <c r="L17" s="19">
        <f t="shared" si="22"/>
        <v>0</v>
      </c>
      <c r="M17" s="19">
        <f t="shared" si="22"/>
        <v>6</v>
      </c>
      <c r="N17" s="19">
        <f t="shared" si="22"/>
        <v>11</v>
      </c>
      <c r="O17" s="19">
        <f t="shared" si="22"/>
        <v>0</v>
      </c>
      <c r="P17" s="19">
        <f t="shared" si="22"/>
        <v>12</v>
      </c>
      <c r="Q17" s="19">
        <f t="shared" si="22"/>
        <v>3</v>
      </c>
      <c r="R17" s="19">
        <f t="shared" si="22"/>
        <v>1</v>
      </c>
      <c r="S17" s="19">
        <f t="shared" si="22"/>
        <v>2</v>
      </c>
      <c r="T17" s="19">
        <f t="shared" si="22"/>
        <v>3</v>
      </c>
      <c r="U17" s="19">
        <f t="shared" si="22"/>
        <v>0</v>
      </c>
      <c r="V17" s="21">
        <f t="shared" ref="V17" si="23">(H17+N17+Q17)/(F17+N17+Q17+O17)</f>
        <v>0.38095238095238093</v>
      </c>
      <c r="W17" s="21">
        <f t="shared" ref="W17" si="24">(I17+J17*2+K17*3+L17*4)/F17</f>
        <v>0.22448979591836735</v>
      </c>
      <c r="X17" s="21">
        <f t="shared" ref="X17" si="25">V17+W17</f>
        <v>0.60544217687074831</v>
      </c>
      <c r="Y17" s="22">
        <f t="shared" ref="Y17" si="26">H17/F17</f>
        <v>0.20408163265306123</v>
      </c>
    </row>
    <row r="18" spans="2:25" ht="18.75" customHeight="1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37"/>
      <c r="W18" s="137"/>
      <c r="X18" s="137"/>
      <c r="Y18" s="137"/>
    </row>
    <row r="19" spans="2:25" ht="18.75" customHeight="1" thickBot="1" x14ac:dyDescent="0.3"/>
    <row r="20" spans="2:25" ht="18.75" customHeight="1" x14ac:dyDescent="0.3">
      <c r="B20" s="48" t="s">
        <v>14</v>
      </c>
      <c r="C20" s="26" t="s">
        <v>110</v>
      </c>
      <c r="D20" s="26" t="s">
        <v>48</v>
      </c>
      <c r="E20" s="26" t="s">
        <v>49</v>
      </c>
      <c r="F20" s="26" t="s">
        <v>0</v>
      </c>
      <c r="G20" s="26" t="s">
        <v>1</v>
      </c>
      <c r="H20" s="26" t="s">
        <v>2</v>
      </c>
      <c r="I20" s="26" t="s">
        <v>9</v>
      </c>
      <c r="J20" s="26" t="s">
        <v>11</v>
      </c>
      <c r="K20" s="26" t="s">
        <v>50</v>
      </c>
      <c r="L20" s="26" t="s">
        <v>51</v>
      </c>
      <c r="M20" s="26" t="s">
        <v>3</v>
      </c>
      <c r="N20" s="26" t="s">
        <v>4</v>
      </c>
      <c r="O20" s="26" t="s">
        <v>52</v>
      </c>
      <c r="P20" s="26" t="s">
        <v>5</v>
      </c>
      <c r="Q20" s="26" t="s">
        <v>53</v>
      </c>
      <c r="R20" s="26" t="s">
        <v>54</v>
      </c>
      <c r="S20" s="26" t="s">
        <v>55</v>
      </c>
      <c r="T20" s="26" t="s">
        <v>56</v>
      </c>
      <c r="U20" s="26" t="s">
        <v>57</v>
      </c>
      <c r="V20" s="26" t="s">
        <v>58</v>
      </c>
      <c r="W20" s="26" t="s">
        <v>59</v>
      </c>
      <c r="X20" s="26" t="s">
        <v>60</v>
      </c>
      <c r="Y20" s="107" t="s">
        <v>61</v>
      </c>
    </row>
    <row r="21" spans="2:25" ht="18.75" customHeight="1" x14ac:dyDescent="0.3">
      <c r="B21" s="73" t="s">
        <v>144</v>
      </c>
      <c r="C21" s="27" t="s">
        <v>79</v>
      </c>
      <c r="D21" s="27">
        <v>8</v>
      </c>
      <c r="E21" s="27">
        <v>30</v>
      </c>
      <c r="F21" s="27">
        <v>23</v>
      </c>
      <c r="G21" s="27">
        <v>9</v>
      </c>
      <c r="H21" s="27">
        <v>6</v>
      </c>
      <c r="I21" s="27">
        <v>2</v>
      </c>
      <c r="J21" s="27">
        <v>3</v>
      </c>
      <c r="K21" s="27">
        <v>0</v>
      </c>
      <c r="L21" s="27">
        <v>1</v>
      </c>
      <c r="M21" s="27">
        <v>6</v>
      </c>
      <c r="N21" s="27">
        <v>5</v>
      </c>
      <c r="O21" s="27">
        <v>0</v>
      </c>
      <c r="P21" s="27">
        <v>6</v>
      </c>
      <c r="Q21" s="27">
        <v>1</v>
      </c>
      <c r="R21" s="27">
        <v>1</v>
      </c>
      <c r="S21" s="27">
        <v>0</v>
      </c>
      <c r="T21" s="27">
        <v>1</v>
      </c>
      <c r="U21" s="27">
        <v>1</v>
      </c>
      <c r="V21" s="28">
        <f>(H21+N21+Q21)/(F21+N21+Q21+O21)</f>
        <v>0.41379310344827586</v>
      </c>
      <c r="W21" s="28">
        <f>(I21+J21*2+K21*3+L21*4)/F21</f>
        <v>0.52173913043478259</v>
      </c>
      <c r="X21" s="28">
        <f>V21+W21</f>
        <v>0.93553223388305851</v>
      </c>
      <c r="Y21" s="29">
        <f>H21/F21</f>
        <v>0.2608695652173913</v>
      </c>
    </row>
    <row r="22" spans="2:25" ht="18.75" customHeight="1" x14ac:dyDescent="0.25">
      <c r="B22" s="108"/>
      <c r="C22" s="27" t="s">
        <v>80</v>
      </c>
      <c r="D22" s="27">
        <f>'June Update'!C31</f>
        <v>2</v>
      </c>
      <c r="E22" s="27">
        <f>'June Update'!D31</f>
        <v>8</v>
      </c>
      <c r="F22" s="27">
        <f>'June Update'!E31</f>
        <v>7</v>
      </c>
      <c r="G22" s="27">
        <f>'June Update'!F31</f>
        <v>1</v>
      </c>
      <c r="H22" s="27">
        <f>'June Update'!G31</f>
        <v>0</v>
      </c>
      <c r="I22" s="27">
        <f>'June Update'!H31</f>
        <v>0</v>
      </c>
      <c r="J22" s="27">
        <f>'June Update'!I31</f>
        <v>0</v>
      </c>
      <c r="K22" s="27">
        <f>'June Update'!J31</f>
        <v>0</v>
      </c>
      <c r="L22" s="27">
        <f>'June Update'!K31</f>
        <v>0</v>
      </c>
      <c r="M22" s="27">
        <f>'June Update'!L31</f>
        <v>0</v>
      </c>
      <c r="N22" s="27">
        <f>'June Update'!M31</f>
        <v>1</v>
      </c>
      <c r="O22" s="27">
        <f>'June Update'!N31</f>
        <v>0</v>
      </c>
      <c r="P22" s="27">
        <f>'June Update'!O31</f>
        <v>0</v>
      </c>
      <c r="Q22" s="27">
        <f>'June Update'!P31</f>
        <v>0</v>
      </c>
      <c r="R22" s="27">
        <f>'June Update'!Q31</f>
        <v>1</v>
      </c>
      <c r="S22" s="27">
        <f>'June Update'!R31</f>
        <v>0</v>
      </c>
      <c r="T22" s="27">
        <f>'June Update'!S31</f>
        <v>1</v>
      </c>
      <c r="U22" s="27">
        <f>'June Update'!T31</f>
        <v>0</v>
      </c>
      <c r="V22" s="28">
        <f>(H22+N22+Q22)/(F22+N22+Q22+O22)</f>
        <v>0.125</v>
      </c>
      <c r="W22" s="28">
        <f>(I22+J22*2+K22*3+L22*4)/F22</f>
        <v>0</v>
      </c>
      <c r="X22" s="28">
        <f>V22+W22</f>
        <v>0.125</v>
      </c>
      <c r="Y22" s="29">
        <f>H22/F22</f>
        <v>0</v>
      </c>
    </row>
    <row r="23" spans="2:25" ht="18.75" customHeight="1" x14ac:dyDescent="0.25">
      <c r="B23" s="108"/>
      <c r="C23" s="27" t="s">
        <v>81</v>
      </c>
      <c r="D23" s="27">
        <f>'July Update'!C14</f>
        <v>10</v>
      </c>
      <c r="E23" s="27">
        <f>'July Update'!D14</f>
        <v>39</v>
      </c>
      <c r="F23" s="27">
        <f>'July Update'!E14</f>
        <v>31</v>
      </c>
      <c r="G23" s="27">
        <f>'July Update'!F14</f>
        <v>7</v>
      </c>
      <c r="H23" s="27">
        <f>'July Update'!G14</f>
        <v>14</v>
      </c>
      <c r="I23" s="27">
        <f>'July Update'!H14</f>
        <v>12</v>
      </c>
      <c r="J23" s="27">
        <f>'July Update'!I14</f>
        <v>2</v>
      </c>
      <c r="K23" s="27">
        <f>'July Update'!J14</f>
        <v>0</v>
      </c>
      <c r="L23" s="27">
        <f>'July Update'!K14</f>
        <v>0</v>
      </c>
      <c r="M23" s="27">
        <f>'July Update'!L14</f>
        <v>5</v>
      </c>
      <c r="N23" s="27">
        <f>'July Update'!M14</f>
        <v>5</v>
      </c>
      <c r="O23" s="27">
        <f>'July Update'!N14</f>
        <v>0</v>
      </c>
      <c r="P23" s="27">
        <f>'July Update'!O14</f>
        <v>7</v>
      </c>
      <c r="Q23" s="27">
        <f>'July Update'!P14</f>
        <v>2</v>
      </c>
      <c r="R23" s="27">
        <f>'July Update'!Q14</f>
        <v>0</v>
      </c>
      <c r="S23" s="27">
        <f>'July Update'!R14</f>
        <v>1</v>
      </c>
      <c r="T23" s="27">
        <f>'July Update'!S14</f>
        <v>6</v>
      </c>
      <c r="U23" s="27">
        <f>'July Update'!T14</f>
        <v>1</v>
      </c>
      <c r="V23" s="28">
        <f>'July Update'!U14</f>
        <v>0.55263157894736847</v>
      </c>
      <c r="W23" s="28">
        <f>'July Update'!V14</f>
        <v>0.5161290322580645</v>
      </c>
      <c r="X23" s="28">
        <f>'July Update'!W14</f>
        <v>1.0687606112054331</v>
      </c>
      <c r="Y23" s="29">
        <f>'July Update'!X14</f>
        <v>0.45161290322580644</v>
      </c>
    </row>
    <row r="24" spans="2:25" ht="18.75" customHeight="1" x14ac:dyDescent="0.25">
      <c r="B24" s="108"/>
      <c r="C24" s="27" t="s">
        <v>82</v>
      </c>
      <c r="D24" s="27">
        <f>'Aug Update'!C24</f>
        <v>3</v>
      </c>
      <c r="E24" s="27">
        <f>'Aug Update'!D24</f>
        <v>10</v>
      </c>
      <c r="F24" s="27">
        <f>'Aug Update'!E24</f>
        <v>7</v>
      </c>
      <c r="G24" s="27">
        <f>'Aug Update'!F24</f>
        <v>2</v>
      </c>
      <c r="H24" s="27">
        <f>'Aug Update'!G24</f>
        <v>2</v>
      </c>
      <c r="I24" s="27">
        <f>'Aug Update'!H24</f>
        <v>1</v>
      </c>
      <c r="J24" s="27">
        <f>'Aug Update'!I24</f>
        <v>1</v>
      </c>
      <c r="K24" s="27">
        <f>'Aug Update'!J24</f>
        <v>0</v>
      </c>
      <c r="L24" s="27">
        <f>'Aug Update'!K24</f>
        <v>0</v>
      </c>
      <c r="M24" s="27">
        <f>'Aug Update'!L24</f>
        <v>1</v>
      </c>
      <c r="N24" s="27">
        <f>'Aug Update'!M24</f>
        <v>1</v>
      </c>
      <c r="O24" s="27">
        <f>'Aug Update'!N24</f>
        <v>0</v>
      </c>
      <c r="P24" s="27">
        <f>'Aug Update'!O24</f>
        <v>2</v>
      </c>
      <c r="Q24" s="27">
        <f>'Aug Update'!P24</f>
        <v>1</v>
      </c>
      <c r="R24" s="27">
        <f>'Aug Update'!Q24</f>
        <v>0</v>
      </c>
      <c r="S24" s="27">
        <f>'Aug Update'!R24</f>
        <v>0</v>
      </c>
      <c r="T24" s="27">
        <f>'Aug Update'!S24</f>
        <v>0</v>
      </c>
      <c r="U24" s="27">
        <f>'Aug Update'!T24</f>
        <v>0</v>
      </c>
      <c r="V24" s="28">
        <f>'Aug Update'!U24</f>
        <v>0.44444444444444442</v>
      </c>
      <c r="W24" s="28">
        <f>'Aug Update'!V24</f>
        <v>0.42857142857142855</v>
      </c>
      <c r="X24" s="28">
        <f>'Aug Update'!W24</f>
        <v>0.87301587301587302</v>
      </c>
      <c r="Y24" s="29">
        <f>'Aug Update'!X24</f>
        <v>0.2857142857142857</v>
      </c>
    </row>
    <row r="25" spans="2:25" ht="18.75" customHeight="1" x14ac:dyDescent="0.25">
      <c r="B25" s="108"/>
      <c r="C25" s="47" t="s">
        <v>110</v>
      </c>
      <c r="D25" s="47">
        <f>SUM(D21:D24)</f>
        <v>23</v>
      </c>
      <c r="E25" s="47">
        <f t="shared" ref="E25:U25" si="27">SUM(E21:E24)</f>
        <v>87</v>
      </c>
      <c r="F25" s="47">
        <f t="shared" si="27"/>
        <v>68</v>
      </c>
      <c r="G25" s="47">
        <f t="shared" si="27"/>
        <v>19</v>
      </c>
      <c r="H25" s="47">
        <f t="shared" si="27"/>
        <v>22</v>
      </c>
      <c r="I25" s="47">
        <f t="shared" si="27"/>
        <v>15</v>
      </c>
      <c r="J25" s="47">
        <f t="shared" si="27"/>
        <v>6</v>
      </c>
      <c r="K25" s="47">
        <f t="shared" si="27"/>
        <v>0</v>
      </c>
      <c r="L25" s="47">
        <f t="shared" si="27"/>
        <v>1</v>
      </c>
      <c r="M25" s="47">
        <f t="shared" si="27"/>
        <v>12</v>
      </c>
      <c r="N25" s="47">
        <f t="shared" si="27"/>
        <v>12</v>
      </c>
      <c r="O25" s="47">
        <f t="shared" si="27"/>
        <v>0</v>
      </c>
      <c r="P25" s="47">
        <f t="shared" si="27"/>
        <v>15</v>
      </c>
      <c r="Q25" s="47">
        <f t="shared" si="27"/>
        <v>4</v>
      </c>
      <c r="R25" s="47">
        <f t="shared" si="27"/>
        <v>2</v>
      </c>
      <c r="S25" s="47">
        <f t="shared" si="27"/>
        <v>1</v>
      </c>
      <c r="T25" s="47">
        <f t="shared" si="27"/>
        <v>8</v>
      </c>
      <c r="U25" s="47">
        <f t="shared" si="27"/>
        <v>2</v>
      </c>
      <c r="V25" s="109">
        <f t="shared" ref="V25" si="28">(H25+N25+Q25)/(F25+N25+Q25+O25)</f>
        <v>0.45238095238095238</v>
      </c>
      <c r="W25" s="109">
        <f t="shared" ref="W25" si="29">(I25+J25*2+K25*3+L25*4)/F25</f>
        <v>0.45588235294117646</v>
      </c>
      <c r="X25" s="109">
        <f t="shared" ref="X25" si="30">V25+W25</f>
        <v>0.90826330532212884</v>
      </c>
      <c r="Y25" s="110">
        <f t="shared" ref="Y25" si="31">H25/F25</f>
        <v>0.3235294117647059</v>
      </c>
    </row>
    <row r="26" spans="2:25" ht="18.75" customHeight="1" x14ac:dyDescent="0.25">
      <c r="B26" s="108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28"/>
      <c r="W26" s="28"/>
      <c r="X26" s="28"/>
      <c r="Y26" s="29"/>
    </row>
    <row r="27" spans="2:25" ht="18.75" customHeight="1" x14ac:dyDescent="0.25">
      <c r="B27" s="108"/>
      <c r="C27" s="47" t="s">
        <v>111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28"/>
      <c r="W27" s="28"/>
      <c r="X27" s="28"/>
      <c r="Y27" s="29"/>
    </row>
    <row r="28" spans="2:25" ht="18.75" customHeight="1" x14ac:dyDescent="0.25">
      <c r="B28" s="108"/>
      <c r="C28" s="27" t="s">
        <v>107</v>
      </c>
      <c r="D28" s="27">
        <v>3</v>
      </c>
      <c r="E28" s="27">
        <v>8</v>
      </c>
      <c r="F28" s="27">
        <v>7</v>
      </c>
      <c r="G28" s="27">
        <v>0</v>
      </c>
      <c r="H28" s="27">
        <v>2</v>
      </c>
      <c r="I28" s="27">
        <v>1</v>
      </c>
      <c r="J28" s="27">
        <v>1</v>
      </c>
      <c r="K28" s="27">
        <v>0</v>
      </c>
      <c r="L28" s="27">
        <v>0</v>
      </c>
      <c r="M28" s="27">
        <v>2</v>
      </c>
      <c r="N28" s="27">
        <v>1</v>
      </c>
      <c r="O28" s="27">
        <v>0</v>
      </c>
      <c r="P28" s="27">
        <v>3</v>
      </c>
      <c r="Q28" s="27">
        <v>0</v>
      </c>
      <c r="R28" s="27">
        <v>0</v>
      </c>
      <c r="S28" s="27">
        <v>0</v>
      </c>
      <c r="T28" s="27">
        <v>2</v>
      </c>
      <c r="U28" s="27">
        <v>0</v>
      </c>
      <c r="V28" s="28">
        <f t="shared" ref="V28:V32" si="32">(H28+N28+Q28)/(F28+N28+Q28+O28)</f>
        <v>0.375</v>
      </c>
      <c r="W28" s="28">
        <f t="shared" ref="W28:W32" si="33">(I28+J28*2+K28*3+L28*4)/F28</f>
        <v>0.42857142857142855</v>
      </c>
      <c r="X28" s="28">
        <f t="shared" ref="X28:X32" si="34">V28+W28</f>
        <v>0.8035714285714286</v>
      </c>
      <c r="Y28" s="29">
        <f t="shared" ref="Y28:Y32" si="35">H28/F28</f>
        <v>0.2857142857142857</v>
      </c>
    </row>
    <row r="29" spans="2:25" ht="18.75" customHeight="1" x14ac:dyDescent="0.25">
      <c r="B29" s="108"/>
      <c r="C29" s="27" t="s">
        <v>149</v>
      </c>
      <c r="D29" s="27">
        <v>2</v>
      </c>
      <c r="E29" s="27">
        <v>6</v>
      </c>
      <c r="F29" s="27">
        <v>4</v>
      </c>
      <c r="G29" s="27">
        <v>2</v>
      </c>
      <c r="H29" s="27">
        <v>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>
        <v>1</v>
      </c>
      <c r="P29" s="27">
        <v>1</v>
      </c>
      <c r="Q29" s="27">
        <v>1</v>
      </c>
      <c r="R29" s="27">
        <v>0</v>
      </c>
      <c r="S29" s="27">
        <v>0</v>
      </c>
      <c r="T29" s="27">
        <v>1</v>
      </c>
      <c r="U29" s="27">
        <v>0</v>
      </c>
      <c r="V29" s="28">
        <f t="shared" ref="V29" si="36">(H29+N29+Q29)/(F29+N29+Q29+O29)</f>
        <v>0.42857142857142855</v>
      </c>
      <c r="W29" s="28">
        <f t="shared" ref="W29" si="37">(I29+J29*2+K29*3+L29*4)/F29</f>
        <v>0.5</v>
      </c>
      <c r="X29" s="28">
        <f t="shared" ref="X29" si="38">V29+W29</f>
        <v>0.9285714285714286</v>
      </c>
      <c r="Y29" s="29">
        <f t="shared" ref="Y29" si="39">H29/F29</f>
        <v>0.25</v>
      </c>
    </row>
    <row r="30" spans="2:25" ht="18.75" customHeight="1" x14ac:dyDescent="0.25">
      <c r="B30" s="108"/>
      <c r="C30" s="27" t="s">
        <v>108</v>
      </c>
      <c r="D30" s="27">
        <v>6</v>
      </c>
      <c r="E30" s="27">
        <v>19</v>
      </c>
      <c r="F30" s="27">
        <v>16</v>
      </c>
      <c r="G30" s="27">
        <v>2</v>
      </c>
      <c r="H30" s="27">
        <v>3</v>
      </c>
      <c r="I30" s="27">
        <v>3</v>
      </c>
      <c r="J30" s="27">
        <v>0</v>
      </c>
      <c r="K30" s="27">
        <v>0</v>
      </c>
      <c r="L30" s="27">
        <v>0</v>
      </c>
      <c r="M30" s="27">
        <v>3</v>
      </c>
      <c r="N30" s="27">
        <v>2</v>
      </c>
      <c r="O30" s="27">
        <v>1</v>
      </c>
      <c r="P30" s="27">
        <v>6</v>
      </c>
      <c r="Q30" s="27">
        <v>0</v>
      </c>
      <c r="R30" s="27">
        <v>2</v>
      </c>
      <c r="S30" s="27">
        <v>0</v>
      </c>
      <c r="T30" s="27">
        <v>2</v>
      </c>
      <c r="U30" s="27">
        <v>0</v>
      </c>
      <c r="V30" s="28">
        <f>(H30+N30+Q30)/(F30+N30+Q30+O30)</f>
        <v>0.26315789473684209</v>
      </c>
      <c r="W30" s="28">
        <f t="shared" ref="W30" si="40">(I30+J30*2+K30*3+L30*4)/F30</f>
        <v>0.1875</v>
      </c>
      <c r="X30" s="28">
        <f t="shared" ref="X30" si="41">V30+W30</f>
        <v>0.45065789473684209</v>
      </c>
      <c r="Y30" s="29">
        <f t="shared" ref="Y30" si="42">H30/F30</f>
        <v>0.1875</v>
      </c>
    </row>
    <row r="31" spans="2:25" ht="18.75" customHeight="1" x14ac:dyDescent="0.25">
      <c r="B31" s="108"/>
      <c r="C31" s="27" t="s">
        <v>109</v>
      </c>
      <c r="D31" s="27">
        <v>2</v>
      </c>
      <c r="E31" s="27">
        <v>7</v>
      </c>
      <c r="F31" s="27">
        <v>6</v>
      </c>
      <c r="G31" s="27">
        <v>1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1</v>
      </c>
      <c r="N31" s="27">
        <v>1</v>
      </c>
      <c r="O31" s="27">
        <v>0</v>
      </c>
      <c r="P31" s="27">
        <v>3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8">
        <f>(H31+N31+Q31)/(F31+N31+Q31+O31)</f>
        <v>0.2857142857142857</v>
      </c>
      <c r="W31" s="28">
        <f t="shared" ref="W31" si="43">(I31+J31*2+K31*3+L31*4)/F31</f>
        <v>0.66666666666666663</v>
      </c>
      <c r="X31" s="28">
        <f t="shared" ref="X31" si="44">V31+W31</f>
        <v>0.95238095238095233</v>
      </c>
      <c r="Y31" s="29">
        <f t="shared" ref="Y31" si="45">H31/F31</f>
        <v>0.16666666666666666</v>
      </c>
    </row>
    <row r="32" spans="2:25" ht="18.75" customHeight="1" x14ac:dyDescent="0.25">
      <c r="B32" s="108"/>
      <c r="C32" s="47" t="s">
        <v>111</v>
      </c>
      <c r="D32" s="47">
        <f t="shared" ref="D32:U32" si="46">SUM(D28:D31)</f>
        <v>13</v>
      </c>
      <c r="E32" s="47">
        <f t="shared" si="46"/>
        <v>40</v>
      </c>
      <c r="F32" s="47">
        <f t="shared" si="46"/>
        <v>33</v>
      </c>
      <c r="G32" s="47">
        <f t="shared" si="46"/>
        <v>5</v>
      </c>
      <c r="H32" s="47">
        <f t="shared" si="46"/>
        <v>7</v>
      </c>
      <c r="I32" s="47">
        <f t="shared" si="46"/>
        <v>4</v>
      </c>
      <c r="J32" s="47">
        <f t="shared" si="46"/>
        <v>2</v>
      </c>
      <c r="K32" s="47">
        <f t="shared" si="46"/>
        <v>0</v>
      </c>
      <c r="L32" s="47">
        <f t="shared" si="46"/>
        <v>1</v>
      </c>
      <c r="M32" s="47">
        <f t="shared" si="46"/>
        <v>6</v>
      </c>
      <c r="N32" s="47">
        <f t="shared" si="46"/>
        <v>5</v>
      </c>
      <c r="O32" s="47">
        <f t="shared" si="46"/>
        <v>2</v>
      </c>
      <c r="P32" s="47">
        <f t="shared" si="46"/>
        <v>13</v>
      </c>
      <c r="Q32" s="47">
        <f t="shared" si="46"/>
        <v>1</v>
      </c>
      <c r="R32" s="47">
        <f t="shared" si="46"/>
        <v>2</v>
      </c>
      <c r="S32" s="47">
        <f t="shared" si="46"/>
        <v>0</v>
      </c>
      <c r="T32" s="47">
        <f t="shared" si="46"/>
        <v>5</v>
      </c>
      <c r="U32" s="47">
        <f t="shared" si="46"/>
        <v>0</v>
      </c>
      <c r="V32" s="109">
        <f t="shared" si="32"/>
        <v>0.31707317073170732</v>
      </c>
      <c r="W32" s="109">
        <f t="shared" si="33"/>
        <v>0.36363636363636365</v>
      </c>
      <c r="X32" s="109">
        <f t="shared" si="34"/>
        <v>0.68070953436807091</v>
      </c>
      <c r="Y32" s="110">
        <f t="shared" si="35"/>
        <v>0.21212121212121213</v>
      </c>
    </row>
    <row r="33" spans="2:25" ht="18.75" customHeight="1" x14ac:dyDescent="0.25">
      <c r="B33" s="10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111"/>
      <c r="W33" s="111"/>
      <c r="X33" s="111"/>
      <c r="Y33" s="112"/>
    </row>
    <row r="34" spans="2:25" ht="18.75" customHeight="1" thickBot="1" x14ac:dyDescent="0.3">
      <c r="B34" s="113"/>
      <c r="C34" s="31" t="s">
        <v>113</v>
      </c>
      <c r="D34" s="31">
        <f t="shared" ref="D34:U34" si="47">D25+D32</f>
        <v>36</v>
      </c>
      <c r="E34" s="31">
        <f t="shared" si="47"/>
        <v>127</v>
      </c>
      <c r="F34" s="31">
        <f t="shared" si="47"/>
        <v>101</v>
      </c>
      <c r="G34" s="31">
        <f t="shared" si="47"/>
        <v>24</v>
      </c>
      <c r="H34" s="31">
        <f t="shared" si="47"/>
        <v>29</v>
      </c>
      <c r="I34" s="31">
        <f t="shared" si="47"/>
        <v>19</v>
      </c>
      <c r="J34" s="31">
        <f t="shared" si="47"/>
        <v>8</v>
      </c>
      <c r="K34" s="31">
        <f t="shared" si="47"/>
        <v>0</v>
      </c>
      <c r="L34" s="31">
        <f t="shared" si="47"/>
        <v>2</v>
      </c>
      <c r="M34" s="31">
        <f t="shared" si="47"/>
        <v>18</v>
      </c>
      <c r="N34" s="31">
        <f t="shared" si="47"/>
        <v>17</v>
      </c>
      <c r="O34" s="31">
        <f t="shared" si="47"/>
        <v>2</v>
      </c>
      <c r="P34" s="31">
        <f t="shared" si="47"/>
        <v>28</v>
      </c>
      <c r="Q34" s="31">
        <f t="shared" si="47"/>
        <v>5</v>
      </c>
      <c r="R34" s="31">
        <f t="shared" si="47"/>
        <v>4</v>
      </c>
      <c r="S34" s="31">
        <f t="shared" si="47"/>
        <v>1</v>
      </c>
      <c r="T34" s="31">
        <f t="shared" si="47"/>
        <v>13</v>
      </c>
      <c r="U34" s="31">
        <f t="shared" si="47"/>
        <v>2</v>
      </c>
      <c r="V34" s="114">
        <f t="shared" ref="V34" si="48">(H34+N34+Q34)/(F34+N34+Q34+O34)</f>
        <v>0.40799999999999997</v>
      </c>
      <c r="W34" s="114">
        <f t="shared" ref="W34" si="49">(I34+J34*2+K34*3+L34*4)/F34</f>
        <v>0.42574257425742573</v>
      </c>
      <c r="X34" s="114">
        <f t="shared" ref="X34" si="50">V34+W34</f>
        <v>0.83374257425742571</v>
      </c>
      <c r="Y34" s="115">
        <f t="shared" ref="Y34" si="51">H34/F34</f>
        <v>0.28712871287128711</v>
      </c>
    </row>
    <row r="35" spans="2:25" ht="18.75" customHeight="1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37"/>
      <c r="W35" s="137"/>
      <c r="X35" s="137"/>
      <c r="Y35" s="137"/>
    </row>
    <row r="36" spans="2:25" ht="15.75" thickBot="1" x14ac:dyDescent="0.3"/>
    <row r="37" spans="2:25" ht="18.75" x14ac:dyDescent="0.3">
      <c r="B37" s="131" t="s">
        <v>15</v>
      </c>
      <c r="C37" s="94" t="s">
        <v>110</v>
      </c>
      <c r="D37" s="94" t="s">
        <v>48</v>
      </c>
      <c r="E37" s="94" t="s">
        <v>49</v>
      </c>
      <c r="F37" s="94" t="s">
        <v>0</v>
      </c>
      <c r="G37" s="94" t="s">
        <v>1</v>
      </c>
      <c r="H37" s="94" t="s">
        <v>2</v>
      </c>
      <c r="I37" s="94" t="s">
        <v>9</v>
      </c>
      <c r="J37" s="94" t="s">
        <v>11</v>
      </c>
      <c r="K37" s="94" t="s">
        <v>50</v>
      </c>
      <c r="L37" s="94" t="s">
        <v>51</v>
      </c>
      <c r="M37" s="94" t="s">
        <v>3</v>
      </c>
      <c r="N37" s="94" t="s">
        <v>4</v>
      </c>
      <c r="O37" s="94" t="s">
        <v>52</v>
      </c>
      <c r="P37" s="94" t="s">
        <v>5</v>
      </c>
      <c r="Q37" s="94" t="s">
        <v>53</v>
      </c>
      <c r="R37" s="94" t="s">
        <v>54</v>
      </c>
      <c r="S37" s="94" t="s">
        <v>55</v>
      </c>
      <c r="T37" s="94" t="s">
        <v>56</v>
      </c>
      <c r="U37" s="94" t="s">
        <v>57</v>
      </c>
      <c r="V37" s="94" t="s">
        <v>58</v>
      </c>
      <c r="W37" s="94" t="s">
        <v>59</v>
      </c>
      <c r="X37" s="94" t="s">
        <v>60</v>
      </c>
      <c r="Y37" s="132" t="s">
        <v>61</v>
      </c>
    </row>
    <row r="38" spans="2:25" ht="18.75" x14ac:dyDescent="0.3">
      <c r="B38" s="133" t="s">
        <v>139</v>
      </c>
      <c r="C38" s="10" t="s">
        <v>79</v>
      </c>
      <c r="D38" s="10">
        <v>8</v>
      </c>
      <c r="E38" s="10">
        <v>25</v>
      </c>
      <c r="F38" s="10">
        <v>19</v>
      </c>
      <c r="G38" s="10">
        <v>4</v>
      </c>
      <c r="H38" s="10">
        <v>3</v>
      </c>
      <c r="I38" s="10">
        <v>2</v>
      </c>
      <c r="J38" s="10">
        <v>1</v>
      </c>
      <c r="K38" s="10">
        <v>0</v>
      </c>
      <c r="L38" s="10">
        <v>0</v>
      </c>
      <c r="M38" s="10">
        <v>2</v>
      </c>
      <c r="N38" s="10">
        <v>6</v>
      </c>
      <c r="O38" s="10">
        <v>0</v>
      </c>
      <c r="P38" s="10">
        <v>7</v>
      </c>
      <c r="Q38" s="10">
        <v>0</v>
      </c>
      <c r="R38" s="10">
        <v>1</v>
      </c>
      <c r="S38" s="10">
        <v>1</v>
      </c>
      <c r="T38" s="10">
        <v>2</v>
      </c>
      <c r="U38" s="10">
        <v>1</v>
      </c>
      <c r="V38" s="12">
        <f>(H38+N38+Q38)/(F38+N38+Q38+O38)</f>
        <v>0.36</v>
      </c>
      <c r="W38" s="12">
        <f>(I38+J38*2+K38*3+L38*4)/F38</f>
        <v>0.21052631578947367</v>
      </c>
      <c r="X38" s="12">
        <f>V38+W38</f>
        <v>0.57052631578947366</v>
      </c>
      <c r="Y38" s="18">
        <f>H38/F38</f>
        <v>0.15789473684210525</v>
      </c>
    </row>
    <row r="39" spans="2:25" x14ac:dyDescent="0.25">
      <c r="B39" s="134"/>
      <c r="C39" s="10" t="s">
        <v>80</v>
      </c>
      <c r="D39" s="10">
        <f>'June Update'!C23</f>
        <v>3</v>
      </c>
      <c r="E39" s="10">
        <f>'June Update'!D23</f>
        <v>11</v>
      </c>
      <c r="F39" s="10">
        <f>'June Update'!E23</f>
        <v>9</v>
      </c>
      <c r="G39" s="10">
        <f>'June Update'!F23</f>
        <v>2</v>
      </c>
      <c r="H39" s="10">
        <f>'June Update'!G23</f>
        <v>4</v>
      </c>
      <c r="I39" s="10">
        <f>'June Update'!H23</f>
        <v>3</v>
      </c>
      <c r="J39" s="10">
        <f>'June Update'!I23</f>
        <v>1</v>
      </c>
      <c r="K39" s="10">
        <f>'June Update'!J23</f>
        <v>0</v>
      </c>
      <c r="L39" s="10">
        <f>'June Update'!K23</f>
        <v>0</v>
      </c>
      <c r="M39" s="10">
        <f>'June Update'!L23</f>
        <v>2</v>
      </c>
      <c r="N39" s="10">
        <f>'June Update'!M23</f>
        <v>0</v>
      </c>
      <c r="O39" s="10">
        <f>'June Update'!N23</f>
        <v>1</v>
      </c>
      <c r="P39" s="10">
        <f>'June Update'!O23</f>
        <v>0</v>
      </c>
      <c r="Q39" s="10">
        <f>'June Update'!P23</f>
        <v>1</v>
      </c>
      <c r="R39" s="10">
        <f>'June Update'!Q23</f>
        <v>0</v>
      </c>
      <c r="S39" s="10">
        <f>'June Update'!R23</f>
        <v>0</v>
      </c>
      <c r="T39" s="10">
        <f>'June Update'!S23</f>
        <v>2</v>
      </c>
      <c r="U39" s="10">
        <f>'June Update'!T23</f>
        <v>0</v>
      </c>
      <c r="V39" s="12">
        <f>(H39+N39+Q39)/(F39+N39+Q39+O39)</f>
        <v>0.45454545454545453</v>
      </c>
      <c r="W39" s="12">
        <f>(I39+J39*2+K39*3+L39*4)/F39</f>
        <v>0.55555555555555558</v>
      </c>
      <c r="X39" s="12">
        <f>V39+W39</f>
        <v>1.0101010101010102</v>
      </c>
      <c r="Y39" s="18">
        <f>H39/F39</f>
        <v>0.44444444444444442</v>
      </c>
    </row>
    <row r="40" spans="2:25" x14ac:dyDescent="0.25">
      <c r="B40" s="134"/>
      <c r="C40" s="10" t="s">
        <v>81</v>
      </c>
      <c r="D40" s="10">
        <f>'July Update'!C15</f>
        <v>8</v>
      </c>
      <c r="E40" s="10">
        <f>'July Update'!D15</f>
        <v>22</v>
      </c>
      <c r="F40" s="10">
        <f>'July Update'!E15</f>
        <v>16</v>
      </c>
      <c r="G40" s="10">
        <f>'July Update'!F15</f>
        <v>6</v>
      </c>
      <c r="H40" s="10">
        <f>'July Update'!G15</f>
        <v>8</v>
      </c>
      <c r="I40" s="10">
        <f>'July Update'!H15</f>
        <v>8</v>
      </c>
      <c r="J40" s="10">
        <f>'July Update'!I15</f>
        <v>0</v>
      </c>
      <c r="K40" s="10">
        <f>'July Update'!J15</f>
        <v>0</v>
      </c>
      <c r="L40" s="10">
        <f>'July Update'!K15</f>
        <v>0</v>
      </c>
      <c r="M40" s="10">
        <f>'July Update'!L15</f>
        <v>5</v>
      </c>
      <c r="N40" s="10">
        <f>'July Update'!M15</f>
        <v>1</v>
      </c>
      <c r="O40" s="10">
        <f>'July Update'!N15</f>
        <v>0</v>
      </c>
      <c r="P40" s="10">
        <f>'July Update'!O15</f>
        <v>3</v>
      </c>
      <c r="Q40" s="10">
        <f>'July Update'!P15</f>
        <v>5</v>
      </c>
      <c r="R40" s="10">
        <f>'July Update'!Q15</f>
        <v>0</v>
      </c>
      <c r="S40" s="10">
        <f>'July Update'!R15</f>
        <v>1</v>
      </c>
      <c r="T40" s="10">
        <f>'July Update'!S15</f>
        <v>3</v>
      </c>
      <c r="U40" s="10">
        <f>'July Update'!T15</f>
        <v>1</v>
      </c>
      <c r="V40" s="12">
        <f>'July Update'!U15</f>
        <v>0.63636363636363635</v>
      </c>
      <c r="W40" s="12">
        <f>'July Update'!V15</f>
        <v>0.5</v>
      </c>
      <c r="X40" s="12">
        <f>'July Update'!W15</f>
        <v>1.1363636363636362</v>
      </c>
      <c r="Y40" s="18">
        <f>'July Update'!X15</f>
        <v>0.5</v>
      </c>
    </row>
    <row r="41" spans="2:25" x14ac:dyDescent="0.25">
      <c r="B41" s="134"/>
      <c r="C41" s="10" t="s">
        <v>82</v>
      </c>
      <c r="D41" s="10">
        <f>'Aug Update'!C25</f>
        <v>0</v>
      </c>
      <c r="E41" s="10">
        <f>'Aug Update'!D25</f>
        <v>0</v>
      </c>
      <c r="F41" s="10">
        <f>'Aug Update'!E25</f>
        <v>0</v>
      </c>
      <c r="G41" s="10">
        <f>'Aug Update'!F25</f>
        <v>0</v>
      </c>
      <c r="H41" s="10">
        <f>'Aug Update'!G25</f>
        <v>0</v>
      </c>
      <c r="I41" s="10">
        <f>'Aug Update'!H25</f>
        <v>0</v>
      </c>
      <c r="J41" s="10">
        <f>'Aug Update'!I25</f>
        <v>0</v>
      </c>
      <c r="K41" s="10">
        <f>'Aug Update'!J25</f>
        <v>0</v>
      </c>
      <c r="L41" s="10">
        <f>'Aug Update'!K25</f>
        <v>0</v>
      </c>
      <c r="M41" s="10">
        <f>'Aug Update'!L25</f>
        <v>0</v>
      </c>
      <c r="N41" s="10">
        <f>'Aug Update'!M25</f>
        <v>0</v>
      </c>
      <c r="O41" s="10">
        <f>'Aug Update'!N25</f>
        <v>0</v>
      </c>
      <c r="P41" s="10">
        <f>'Aug Update'!O25</f>
        <v>0</v>
      </c>
      <c r="Q41" s="10">
        <f>'Aug Update'!P25</f>
        <v>0</v>
      </c>
      <c r="R41" s="10">
        <f>'Aug Update'!Q25</f>
        <v>0</v>
      </c>
      <c r="S41" s="10">
        <f>'Aug Update'!R25</f>
        <v>0</v>
      </c>
      <c r="T41" s="10">
        <f>'Aug Update'!S25</f>
        <v>0</v>
      </c>
      <c r="U41" s="10">
        <f>'Aug Update'!T25</f>
        <v>0</v>
      </c>
      <c r="V41" s="12">
        <f>'Aug Update'!U25</f>
        <v>0</v>
      </c>
      <c r="W41" s="12">
        <f>'Aug Update'!V25</f>
        <v>0</v>
      </c>
      <c r="X41" s="12">
        <f>'Aug Update'!W25</f>
        <v>0</v>
      </c>
      <c r="Y41" s="18">
        <f>'Aug Update'!X25</f>
        <v>0</v>
      </c>
    </row>
    <row r="42" spans="2:25" x14ac:dyDescent="0.25">
      <c r="B42" s="134"/>
      <c r="C42" s="17" t="s">
        <v>110</v>
      </c>
      <c r="D42" s="17">
        <f>SUM(D38:D41)</f>
        <v>19</v>
      </c>
      <c r="E42" s="17">
        <f t="shared" ref="E42:U42" si="52">SUM(E38:E41)</f>
        <v>58</v>
      </c>
      <c r="F42" s="17">
        <f t="shared" si="52"/>
        <v>44</v>
      </c>
      <c r="G42" s="17">
        <f t="shared" si="52"/>
        <v>12</v>
      </c>
      <c r="H42" s="17">
        <f t="shared" si="52"/>
        <v>15</v>
      </c>
      <c r="I42" s="17">
        <f t="shared" si="52"/>
        <v>13</v>
      </c>
      <c r="J42" s="17">
        <f t="shared" si="52"/>
        <v>2</v>
      </c>
      <c r="K42" s="17">
        <f t="shared" si="52"/>
        <v>0</v>
      </c>
      <c r="L42" s="17">
        <f t="shared" si="52"/>
        <v>0</v>
      </c>
      <c r="M42" s="17">
        <f t="shared" si="52"/>
        <v>9</v>
      </c>
      <c r="N42" s="17">
        <f t="shared" si="52"/>
        <v>7</v>
      </c>
      <c r="O42" s="17">
        <f t="shared" si="52"/>
        <v>1</v>
      </c>
      <c r="P42" s="17">
        <f t="shared" si="52"/>
        <v>10</v>
      </c>
      <c r="Q42" s="17">
        <f t="shared" si="52"/>
        <v>6</v>
      </c>
      <c r="R42" s="17">
        <f t="shared" si="52"/>
        <v>1</v>
      </c>
      <c r="S42" s="17">
        <f t="shared" si="52"/>
        <v>2</v>
      </c>
      <c r="T42" s="17">
        <f t="shared" si="52"/>
        <v>7</v>
      </c>
      <c r="U42" s="17">
        <f t="shared" si="52"/>
        <v>2</v>
      </c>
      <c r="V42" s="135">
        <f t="shared" ref="V42" si="53">(H42+N42+Q42)/(F42+N42+Q42+O42)</f>
        <v>0.48275862068965519</v>
      </c>
      <c r="W42" s="135">
        <f t="shared" ref="W42" si="54">(I42+J42*2+K42*3+L42*4)/F42</f>
        <v>0.38636363636363635</v>
      </c>
      <c r="X42" s="135">
        <f t="shared" ref="X42" si="55">V42+W42</f>
        <v>0.86912225705329149</v>
      </c>
      <c r="Y42" s="136">
        <f t="shared" ref="Y42" si="56">H42/F42</f>
        <v>0.34090909090909088</v>
      </c>
    </row>
    <row r="43" spans="2:25" x14ac:dyDescent="0.25">
      <c r="B43" s="134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2"/>
      <c r="W43" s="12"/>
      <c r="X43" s="12"/>
      <c r="Y43" s="18"/>
    </row>
    <row r="44" spans="2:25" x14ac:dyDescent="0.25">
      <c r="B44" s="134"/>
      <c r="C44" s="17" t="s">
        <v>111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2"/>
      <c r="W44" s="12"/>
      <c r="X44" s="12"/>
      <c r="Y44" s="18"/>
    </row>
    <row r="45" spans="2:25" x14ac:dyDescent="0.25">
      <c r="B45" s="134"/>
      <c r="C45" s="10" t="s">
        <v>107</v>
      </c>
      <c r="D45" s="10">
        <v>2</v>
      </c>
      <c r="E45" s="10">
        <v>6</v>
      </c>
      <c r="F45" s="10">
        <v>4</v>
      </c>
      <c r="G45" s="10">
        <v>1</v>
      </c>
      <c r="H45" s="10">
        <v>1</v>
      </c>
      <c r="I45" s="10">
        <v>0</v>
      </c>
      <c r="J45" s="10">
        <v>1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1</v>
      </c>
      <c r="Q45" s="10">
        <v>2</v>
      </c>
      <c r="R45" s="10">
        <v>0</v>
      </c>
      <c r="S45" s="10">
        <v>0</v>
      </c>
      <c r="T45" s="10">
        <v>0</v>
      </c>
      <c r="U45" s="10">
        <v>0</v>
      </c>
      <c r="V45" s="12">
        <f t="shared" ref="V45:V50" si="57">(H45+N45+Q45)/(F45+N45+Q45+O45)</f>
        <v>0.5</v>
      </c>
      <c r="W45" s="12">
        <f t="shared" ref="W45:W50" si="58">(I45+J45*2+K45*3+L45*4)/F45</f>
        <v>0.5</v>
      </c>
      <c r="X45" s="12">
        <f t="shared" ref="X45:X50" si="59">V45+W45</f>
        <v>1</v>
      </c>
      <c r="Y45" s="18">
        <f t="shared" ref="Y45:Y50" si="60">H45/F45</f>
        <v>0.25</v>
      </c>
    </row>
    <row r="46" spans="2:25" x14ac:dyDescent="0.25">
      <c r="B46" s="134"/>
      <c r="C46" s="10" t="s">
        <v>149</v>
      </c>
      <c r="D46" s="10">
        <v>1</v>
      </c>
      <c r="E46" s="10">
        <v>2</v>
      </c>
      <c r="F46" s="10">
        <v>2</v>
      </c>
      <c r="G46" s="10">
        <v>0</v>
      </c>
      <c r="H46" s="10">
        <v>1</v>
      </c>
      <c r="I46" s="10">
        <v>1</v>
      </c>
      <c r="J46" s="10">
        <v>0</v>
      </c>
      <c r="K46" s="10">
        <v>0</v>
      </c>
      <c r="L46" s="10">
        <v>0</v>
      </c>
      <c r="M46" s="10">
        <v>1</v>
      </c>
      <c r="N46" s="10">
        <v>0</v>
      </c>
      <c r="O46" s="10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2">
        <f t="shared" ref="V46" si="61">(H46+N46+Q46)/(F46+N46+Q46+O46)</f>
        <v>0.5</v>
      </c>
      <c r="W46" s="12">
        <f t="shared" ref="W46" si="62">(I46+J46*2+K46*3+L46*4)/F46</f>
        <v>0.5</v>
      </c>
      <c r="X46" s="12">
        <f t="shared" ref="X46" si="63">V46+W46</f>
        <v>1</v>
      </c>
      <c r="Y46" s="18">
        <f t="shared" ref="Y46" si="64">H46/F46</f>
        <v>0.5</v>
      </c>
    </row>
    <row r="47" spans="2:25" x14ac:dyDescent="0.25">
      <c r="B47" s="134"/>
      <c r="C47" s="10" t="s">
        <v>112</v>
      </c>
      <c r="D47" s="10">
        <v>3</v>
      </c>
      <c r="E47" s="10">
        <v>7</v>
      </c>
      <c r="F47" s="10">
        <v>5</v>
      </c>
      <c r="G47" s="10">
        <v>2</v>
      </c>
      <c r="H47" s="10">
        <v>3</v>
      </c>
      <c r="I47" s="10">
        <v>3</v>
      </c>
      <c r="J47" s="10">
        <v>0</v>
      </c>
      <c r="K47" s="10">
        <v>0</v>
      </c>
      <c r="L47" s="10">
        <v>0</v>
      </c>
      <c r="M47" s="10">
        <v>2</v>
      </c>
      <c r="N47" s="10">
        <v>2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2">
        <f t="shared" ref="V47" si="65">(H47+N47+Q47)/(F47+N47+Q47+O47)</f>
        <v>0.7142857142857143</v>
      </c>
      <c r="W47" s="12">
        <f t="shared" ref="W47" si="66">(I47+J47*2+K47*3+L47*4)/F47</f>
        <v>0.6</v>
      </c>
      <c r="X47" s="12">
        <f t="shared" ref="X47" si="67">V47+W47</f>
        <v>1.3142857142857143</v>
      </c>
      <c r="Y47" s="18">
        <f t="shared" ref="Y47" si="68">H47/F47</f>
        <v>0.6</v>
      </c>
    </row>
    <row r="48" spans="2:25" x14ac:dyDescent="0.25">
      <c r="B48" s="134"/>
      <c r="C48" s="10" t="s">
        <v>108</v>
      </c>
      <c r="D48" s="10">
        <v>2</v>
      </c>
      <c r="E48" s="10">
        <v>6</v>
      </c>
      <c r="F48" s="10">
        <v>6</v>
      </c>
      <c r="G48" s="10">
        <v>1</v>
      </c>
      <c r="H48" s="10">
        <v>2</v>
      </c>
      <c r="I48" s="10">
        <v>2</v>
      </c>
      <c r="J48" s="10">
        <v>0</v>
      </c>
      <c r="K48" s="10">
        <v>0</v>
      </c>
      <c r="L48" s="10">
        <v>0</v>
      </c>
      <c r="M48" s="10">
        <v>2</v>
      </c>
      <c r="N48" s="10">
        <v>0</v>
      </c>
      <c r="O48" s="10">
        <v>0</v>
      </c>
      <c r="P48" s="10">
        <v>1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2">
        <f t="shared" ref="V48:V49" si="69">(H48+N48+Q48)/(F48+N48+Q48+O48)</f>
        <v>0.33333333333333331</v>
      </c>
      <c r="W48" s="12">
        <f t="shared" ref="W48:W49" si="70">(I48+J48*2+K48*3+L48*4)/F48</f>
        <v>0.33333333333333331</v>
      </c>
      <c r="X48" s="12">
        <f t="shared" ref="X48:X49" si="71">V48+W48</f>
        <v>0.66666666666666663</v>
      </c>
      <c r="Y48" s="18">
        <f t="shared" ref="Y48:Y49" si="72">H48/F48</f>
        <v>0.33333333333333331</v>
      </c>
    </row>
    <row r="49" spans="2:25" x14ac:dyDescent="0.25">
      <c r="B49" s="134"/>
      <c r="C49" s="10" t="s">
        <v>109</v>
      </c>
      <c r="D49" s="10">
        <v>2</v>
      </c>
      <c r="E49" s="10">
        <v>6</v>
      </c>
      <c r="F49" s="10">
        <v>6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2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2">
        <f t="shared" si="69"/>
        <v>0</v>
      </c>
      <c r="W49" s="12">
        <f t="shared" si="70"/>
        <v>0</v>
      </c>
      <c r="X49" s="12">
        <f t="shared" si="71"/>
        <v>0</v>
      </c>
      <c r="Y49" s="18">
        <f t="shared" si="72"/>
        <v>0</v>
      </c>
    </row>
    <row r="50" spans="2:25" x14ac:dyDescent="0.25">
      <c r="B50" s="134"/>
      <c r="C50" s="17" t="s">
        <v>111</v>
      </c>
      <c r="D50" s="17">
        <f t="shared" ref="D50:U50" si="73">SUM(D45:D49)</f>
        <v>10</v>
      </c>
      <c r="E50" s="17">
        <f t="shared" si="73"/>
        <v>27</v>
      </c>
      <c r="F50" s="17">
        <f t="shared" si="73"/>
        <v>23</v>
      </c>
      <c r="G50" s="17">
        <f t="shared" si="73"/>
        <v>4</v>
      </c>
      <c r="H50" s="17">
        <f t="shared" si="73"/>
        <v>7</v>
      </c>
      <c r="I50" s="17">
        <f t="shared" si="73"/>
        <v>6</v>
      </c>
      <c r="J50" s="17">
        <f t="shared" si="73"/>
        <v>1</v>
      </c>
      <c r="K50" s="17">
        <f t="shared" si="73"/>
        <v>0</v>
      </c>
      <c r="L50" s="17">
        <f t="shared" si="73"/>
        <v>0</v>
      </c>
      <c r="M50" s="17">
        <f t="shared" si="73"/>
        <v>5</v>
      </c>
      <c r="N50" s="17">
        <f t="shared" si="73"/>
        <v>2</v>
      </c>
      <c r="O50" s="17">
        <f t="shared" si="73"/>
        <v>0</v>
      </c>
      <c r="P50" s="17">
        <f t="shared" si="73"/>
        <v>5</v>
      </c>
      <c r="Q50" s="17">
        <f t="shared" si="73"/>
        <v>2</v>
      </c>
      <c r="R50" s="17">
        <f t="shared" si="73"/>
        <v>0</v>
      </c>
      <c r="S50" s="17">
        <f t="shared" si="73"/>
        <v>0</v>
      </c>
      <c r="T50" s="17">
        <f t="shared" si="73"/>
        <v>0</v>
      </c>
      <c r="U50" s="17">
        <f t="shared" si="73"/>
        <v>0</v>
      </c>
      <c r="V50" s="135">
        <f t="shared" si="57"/>
        <v>0.40740740740740738</v>
      </c>
      <c r="W50" s="135">
        <f t="shared" si="58"/>
        <v>0.34782608695652173</v>
      </c>
      <c r="X50" s="135">
        <f t="shared" si="59"/>
        <v>0.75523349436392917</v>
      </c>
      <c r="Y50" s="136">
        <f t="shared" si="60"/>
        <v>0.30434782608695654</v>
      </c>
    </row>
    <row r="51" spans="2:25" x14ac:dyDescent="0.25">
      <c r="B51" s="1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137"/>
      <c r="W51" s="137"/>
      <c r="X51" s="137"/>
      <c r="Y51" s="138"/>
    </row>
    <row r="52" spans="2:25" ht="15.75" thickBot="1" x14ac:dyDescent="0.3">
      <c r="B52" s="139"/>
      <c r="C52" s="19" t="s">
        <v>113</v>
      </c>
      <c r="D52" s="19">
        <f t="shared" ref="D52:U52" si="74">D42+D50</f>
        <v>29</v>
      </c>
      <c r="E52" s="19">
        <f t="shared" si="74"/>
        <v>85</v>
      </c>
      <c r="F52" s="19">
        <f t="shared" si="74"/>
        <v>67</v>
      </c>
      <c r="G52" s="19">
        <f t="shared" si="74"/>
        <v>16</v>
      </c>
      <c r="H52" s="19">
        <f t="shared" si="74"/>
        <v>22</v>
      </c>
      <c r="I52" s="19">
        <f t="shared" si="74"/>
        <v>19</v>
      </c>
      <c r="J52" s="19">
        <f t="shared" si="74"/>
        <v>3</v>
      </c>
      <c r="K52" s="19">
        <f t="shared" si="74"/>
        <v>0</v>
      </c>
      <c r="L52" s="19">
        <f t="shared" si="74"/>
        <v>0</v>
      </c>
      <c r="M52" s="19">
        <f t="shared" si="74"/>
        <v>14</v>
      </c>
      <c r="N52" s="19">
        <f t="shared" si="74"/>
        <v>9</v>
      </c>
      <c r="O52" s="19">
        <f t="shared" si="74"/>
        <v>1</v>
      </c>
      <c r="P52" s="19">
        <f t="shared" si="74"/>
        <v>15</v>
      </c>
      <c r="Q52" s="19">
        <f t="shared" si="74"/>
        <v>8</v>
      </c>
      <c r="R52" s="19">
        <f t="shared" si="74"/>
        <v>1</v>
      </c>
      <c r="S52" s="19">
        <f t="shared" si="74"/>
        <v>2</v>
      </c>
      <c r="T52" s="19">
        <f t="shared" si="74"/>
        <v>7</v>
      </c>
      <c r="U52" s="19">
        <f t="shared" si="74"/>
        <v>2</v>
      </c>
      <c r="V52" s="21">
        <f t="shared" ref="V52" si="75">(H52+N52+Q52)/(F52+N52+Q52+O52)</f>
        <v>0.45882352941176469</v>
      </c>
      <c r="W52" s="21">
        <f t="shared" ref="W52" si="76">(I52+J52*2+K52*3+L52*4)/F52</f>
        <v>0.37313432835820898</v>
      </c>
      <c r="X52" s="21">
        <f t="shared" ref="X52" si="77">V52+W52</f>
        <v>0.83195785776997366</v>
      </c>
      <c r="Y52" s="22">
        <f t="shared" ref="Y52" si="78">H52/F52</f>
        <v>0.32835820895522388</v>
      </c>
    </row>
    <row r="54" spans="2:25" ht="15.75" thickBot="1" x14ac:dyDescent="0.3"/>
    <row r="55" spans="2:25" ht="18.75" x14ac:dyDescent="0.3">
      <c r="B55" s="48" t="s">
        <v>12</v>
      </c>
      <c r="C55" s="26" t="s">
        <v>110</v>
      </c>
      <c r="D55" s="26" t="s">
        <v>48</v>
      </c>
      <c r="E55" s="26" t="s">
        <v>49</v>
      </c>
      <c r="F55" s="26" t="s">
        <v>0</v>
      </c>
      <c r="G55" s="26" t="s">
        <v>1</v>
      </c>
      <c r="H55" s="26" t="s">
        <v>2</v>
      </c>
      <c r="I55" s="26" t="s">
        <v>9</v>
      </c>
      <c r="J55" s="26" t="s">
        <v>11</v>
      </c>
      <c r="K55" s="26" t="s">
        <v>50</v>
      </c>
      <c r="L55" s="26" t="s">
        <v>51</v>
      </c>
      <c r="M55" s="26" t="s">
        <v>3</v>
      </c>
      <c r="N55" s="26" t="s">
        <v>4</v>
      </c>
      <c r="O55" s="26" t="s">
        <v>52</v>
      </c>
      <c r="P55" s="26" t="s">
        <v>5</v>
      </c>
      <c r="Q55" s="26" t="s">
        <v>53</v>
      </c>
      <c r="R55" s="26" t="s">
        <v>54</v>
      </c>
      <c r="S55" s="26" t="s">
        <v>55</v>
      </c>
      <c r="T55" s="26" t="s">
        <v>56</v>
      </c>
      <c r="U55" s="26" t="s">
        <v>57</v>
      </c>
      <c r="V55" s="26" t="s">
        <v>58</v>
      </c>
      <c r="W55" s="26" t="s">
        <v>59</v>
      </c>
      <c r="X55" s="26" t="s">
        <v>60</v>
      </c>
      <c r="Y55" s="107" t="s">
        <v>61</v>
      </c>
    </row>
    <row r="56" spans="2:25" ht="18.75" x14ac:dyDescent="0.3">
      <c r="B56" s="73" t="s">
        <v>142</v>
      </c>
      <c r="C56" s="27" t="s">
        <v>79</v>
      </c>
      <c r="D56" s="27">
        <v>4</v>
      </c>
      <c r="E56" s="27">
        <v>18</v>
      </c>
      <c r="F56" s="27">
        <v>16</v>
      </c>
      <c r="G56" s="27">
        <v>3</v>
      </c>
      <c r="H56" s="27">
        <v>3</v>
      </c>
      <c r="I56" s="27">
        <v>2</v>
      </c>
      <c r="J56" s="27">
        <v>0</v>
      </c>
      <c r="K56" s="27">
        <v>0</v>
      </c>
      <c r="L56" s="27">
        <v>1</v>
      </c>
      <c r="M56" s="27">
        <v>4</v>
      </c>
      <c r="N56" s="27">
        <v>2</v>
      </c>
      <c r="O56" s="27">
        <v>0</v>
      </c>
      <c r="P56" s="27">
        <v>3</v>
      </c>
      <c r="Q56" s="27">
        <v>0</v>
      </c>
      <c r="R56" s="27">
        <v>1</v>
      </c>
      <c r="S56" s="27">
        <v>0</v>
      </c>
      <c r="T56" s="27">
        <v>0</v>
      </c>
      <c r="U56" s="27">
        <v>0</v>
      </c>
      <c r="V56" s="28">
        <f>(H56+N56+Q56)/(F56+N56+Q56+O56)</f>
        <v>0.27777777777777779</v>
      </c>
      <c r="W56" s="28">
        <f>(I56+J56*2+K56*3+L56*4)/F56</f>
        <v>0.375</v>
      </c>
      <c r="X56" s="28">
        <f>V56+W56</f>
        <v>0.65277777777777779</v>
      </c>
      <c r="Y56" s="29">
        <f>H56/F56</f>
        <v>0.1875</v>
      </c>
    </row>
    <row r="57" spans="2:25" x14ac:dyDescent="0.25">
      <c r="B57" s="108"/>
      <c r="C57" s="27" t="s">
        <v>80</v>
      </c>
      <c r="D57" s="27">
        <f>'June Update'!C26</f>
        <v>3</v>
      </c>
      <c r="E57" s="27">
        <f>'June Update'!D26</f>
        <v>11</v>
      </c>
      <c r="F57" s="27">
        <f>'June Update'!E26</f>
        <v>6</v>
      </c>
      <c r="G57" s="27">
        <f>'June Update'!F26</f>
        <v>3</v>
      </c>
      <c r="H57" s="27">
        <f>'June Update'!G26</f>
        <v>3</v>
      </c>
      <c r="I57" s="27">
        <f>'June Update'!H26</f>
        <v>2</v>
      </c>
      <c r="J57" s="27">
        <f>'June Update'!I26</f>
        <v>1</v>
      </c>
      <c r="K57" s="27">
        <f>'June Update'!J26</f>
        <v>0</v>
      </c>
      <c r="L57" s="27">
        <f>'June Update'!K26</f>
        <v>0</v>
      </c>
      <c r="M57" s="27">
        <f>'June Update'!L26</f>
        <v>5</v>
      </c>
      <c r="N57" s="27">
        <f>'June Update'!M26</f>
        <v>4</v>
      </c>
      <c r="O57" s="27">
        <f>'June Update'!N26</f>
        <v>0</v>
      </c>
      <c r="P57" s="27">
        <f>'June Update'!O26</f>
        <v>2</v>
      </c>
      <c r="Q57" s="27">
        <f>'June Update'!P26</f>
        <v>1</v>
      </c>
      <c r="R57" s="27">
        <f>'June Update'!Q26</f>
        <v>0</v>
      </c>
      <c r="S57" s="27">
        <f>'June Update'!R26</f>
        <v>0</v>
      </c>
      <c r="T57" s="27">
        <f>'June Update'!S26</f>
        <v>0</v>
      </c>
      <c r="U57" s="27">
        <f>'June Update'!T26</f>
        <v>0</v>
      </c>
      <c r="V57" s="28">
        <f>(H57+N57+Q57)/(F57+N57+Q57+O57)</f>
        <v>0.72727272727272729</v>
      </c>
      <c r="W57" s="28">
        <f>(I57+J57*2+K57*3+L57*4)/F57</f>
        <v>0.66666666666666663</v>
      </c>
      <c r="X57" s="28">
        <f>V57+W57</f>
        <v>1.393939393939394</v>
      </c>
      <c r="Y57" s="29">
        <f>H57/F57</f>
        <v>0.5</v>
      </c>
    </row>
    <row r="58" spans="2:25" x14ac:dyDescent="0.25">
      <c r="B58" s="108"/>
      <c r="C58" s="27" t="s">
        <v>81</v>
      </c>
      <c r="D58" s="27">
        <f>'July Update'!C16</f>
        <v>8</v>
      </c>
      <c r="E58" s="27">
        <f>'July Update'!D16</f>
        <v>26</v>
      </c>
      <c r="F58" s="27">
        <f>'July Update'!E16</f>
        <v>21</v>
      </c>
      <c r="G58" s="27">
        <f>'July Update'!F16</f>
        <v>5</v>
      </c>
      <c r="H58" s="27">
        <f>'July Update'!G16</f>
        <v>6</v>
      </c>
      <c r="I58" s="27">
        <f>'July Update'!H16</f>
        <v>4</v>
      </c>
      <c r="J58" s="27">
        <f>'July Update'!I16</f>
        <v>1</v>
      </c>
      <c r="K58" s="27">
        <f>'July Update'!J16</f>
        <v>0</v>
      </c>
      <c r="L58" s="27">
        <f>'July Update'!K16</f>
        <v>1</v>
      </c>
      <c r="M58" s="27">
        <f>'July Update'!L16</f>
        <v>7</v>
      </c>
      <c r="N58" s="27">
        <f>'July Update'!M16</f>
        <v>3</v>
      </c>
      <c r="O58" s="27">
        <f>'July Update'!N16</f>
        <v>0</v>
      </c>
      <c r="P58" s="27">
        <f>'July Update'!O16</f>
        <v>2</v>
      </c>
      <c r="Q58" s="27">
        <f>'July Update'!P16</f>
        <v>2</v>
      </c>
      <c r="R58" s="27">
        <f>'July Update'!Q16</f>
        <v>1</v>
      </c>
      <c r="S58" s="27">
        <f>'July Update'!R16</f>
        <v>0</v>
      </c>
      <c r="T58" s="27">
        <f>'July Update'!S16</f>
        <v>0</v>
      </c>
      <c r="U58" s="27">
        <f>'July Update'!T16</f>
        <v>0</v>
      </c>
      <c r="V58" s="28">
        <f>'July Update'!U16</f>
        <v>0.42307692307692307</v>
      </c>
      <c r="W58" s="28">
        <f>'July Update'!V16</f>
        <v>0.47619047619047616</v>
      </c>
      <c r="X58" s="28">
        <f>'July Update'!W16</f>
        <v>0.89926739926739918</v>
      </c>
      <c r="Y58" s="29">
        <f>'July Update'!X16</f>
        <v>0.2857142857142857</v>
      </c>
    </row>
    <row r="59" spans="2:25" x14ac:dyDescent="0.25">
      <c r="B59" s="108"/>
      <c r="C59" s="27" t="s">
        <v>82</v>
      </c>
      <c r="D59" s="27">
        <f>'Aug Update'!C26</f>
        <v>2</v>
      </c>
      <c r="E59" s="27">
        <f>'Aug Update'!D26</f>
        <v>7</v>
      </c>
      <c r="F59" s="27">
        <f>'Aug Update'!E26</f>
        <v>5</v>
      </c>
      <c r="G59" s="27">
        <f>'Aug Update'!F26</f>
        <v>2</v>
      </c>
      <c r="H59" s="27">
        <f>'Aug Update'!G26</f>
        <v>2</v>
      </c>
      <c r="I59" s="27">
        <f>'Aug Update'!H26</f>
        <v>0</v>
      </c>
      <c r="J59" s="27">
        <f>'Aug Update'!I26</f>
        <v>2</v>
      </c>
      <c r="K59" s="27">
        <f>'Aug Update'!J26</f>
        <v>0</v>
      </c>
      <c r="L59" s="27">
        <f>'Aug Update'!K26</f>
        <v>0</v>
      </c>
      <c r="M59" s="27">
        <f>'Aug Update'!L26</f>
        <v>1</v>
      </c>
      <c r="N59" s="27">
        <f>'Aug Update'!M26</f>
        <v>2</v>
      </c>
      <c r="O59" s="27">
        <f>'Aug Update'!N26</f>
        <v>0</v>
      </c>
      <c r="P59" s="27">
        <f>'Aug Update'!O26</f>
        <v>1</v>
      </c>
      <c r="Q59" s="27">
        <f>'Aug Update'!P26</f>
        <v>0</v>
      </c>
      <c r="R59" s="27">
        <f>'Aug Update'!Q26</f>
        <v>0</v>
      </c>
      <c r="S59" s="27">
        <f>'Aug Update'!R26</f>
        <v>0</v>
      </c>
      <c r="T59" s="27">
        <f>'Aug Update'!S26</f>
        <v>0</v>
      </c>
      <c r="U59" s="27">
        <f>'Aug Update'!T26</f>
        <v>0</v>
      </c>
      <c r="V59" s="28">
        <f>'Aug Update'!U26</f>
        <v>0.5714285714285714</v>
      </c>
      <c r="W59" s="28">
        <f>'Aug Update'!V26</f>
        <v>0.8</v>
      </c>
      <c r="X59" s="28">
        <f>'Aug Update'!W26</f>
        <v>1.3714285714285714</v>
      </c>
      <c r="Y59" s="29">
        <f>'Aug Update'!X26</f>
        <v>0.4</v>
      </c>
    </row>
    <row r="60" spans="2:25" x14ac:dyDescent="0.25">
      <c r="B60" s="108"/>
      <c r="C60" s="47" t="s">
        <v>110</v>
      </c>
      <c r="D60" s="47">
        <f>SUM(D56:D59)</f>
        <v>17</v>
      </c>
      <c r="E60" s="47">
        <f t="shared" ref="E60:U60" si="79">SUM(E56:E59)</f>
        <v>62</v>
      </c>
      <c r="F60" s="47">
        <f t="shared" si="79"/>
        <v>48</v>
      </c>
      <c r="G60" s="47">
        <f t="shared" si="79"/>
        <v>13</v>
      </c>
      <c r="H60" s="47">
        <f t="shared" si="79"/>
        <v>14</v>
      </c>
      <c r="I60" s="47">
        <f t="shared" si="79"/>
        <v>8</v>
      </c>
      <c r="J60" s="47">
        <f t="shared" si="79"/>
        <v>4</v>
      </c>
      <c r="K60" s="47">
        <f t="shared" si="79"/>
        <v>0</v>
      </c>
      <c r="L60" s="47">
        <f t="shared" si="79"/>
        <v>2</v>
      </c>
      <c r="M60" s="47">
        <f t="shared" si="79"/>
        <v>17</v>
      </c>
      <c r="N60" s="47">
        <f t="shared" si="79"/>
        <v>11</v>
      </c>
      <c r="O60" s="47">
        <f t="shared" si="79"/>
        <v>0</v>
      </c>
      <c r="P60" s="47">
        <f t="shared" si="79"/>
        <v>8</v>
      </c>
      <c r="Q60" s="47">
        <f t="shared" si="79"/>
        <v>3</v>
      </c>
      <c r="R60" s="47">
        <f t="shared" si="79"/>
        <v>2</v>
      </c>
      <c r="S60" s="47">
        <f t="shared" si="79"/>
        <v>0</v>
      </c>
      <c r="T60" s="47">
        <f t="shared" si="79"/>
        <v>0</v>
      </c>
      <c r="U60" s="47">
        <f t="shared" si="79"/>
        <v>0</v>
      </c>
      <c r="V60" s="109">
        <f t="shared" ref="V60" si="80">(H60+N60+Q60)/(F60+N60+Q60+O60)</f>
        <v>0.45161290322580644</v>
      </c>
      <c r="W60" s="109">
        <f t="shared" ref="W60" si="81">(I60+J60*2+K60*3+L60*4)/F60</f>
        <v>0.5</v>
      </c>
      <c r="X60" s="109">
        <f t="shared" ref="X60" si="82">V60+W60</f>
        <v>0.95161290322580649</v>
      </c>
      <c r="Y60" s="110">
        <f t="shared" ref="Y60" si="83">H60/F60</f>
        <v>0.29166666666666669</v>
      </c>
    </row>
    <row r="61" spans="2:25" x14ac:dyDescent="0.25">
      <c r="B61" s="108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28"/>
      <c r="W61" s="28"/>
      <c r="X61" s="28"/>
      <c r="Y61" s="29"/>
    </row>
    <row r="62" spans="2:25" x14ac:dyDescent="0.25">
      <c r="B62" s="108"/>
      <c r="C62" s="47" t="s">
        <v>111</v>
      </c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28"/>
      <c r="W62" s="28"/>
      <c r="X62" s="28"/>
      <c r="Y62" s="29"/>
    </row>
    <row r="63" spans="2:25" x14ac:dyDescent="0.25">
      <c r="B63" s="108"/>
      <c r="C63" s="27" t="s">
        <v>107</v>
      </c>
      <c r="D63" s="27">
        <v>2</v>
      </c>
      <c r="E63" s="27">
        <v>7</v>
      </c>
      <c r="F63" s="27">
        <v>7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4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8">
        <f t="shared" ref="V63:V68" si="84">(H63+N63+Q63)/(F63+N63+Q63+O63)</f>
        <v>0</v>
      </c>
      <c r="W63" s="28">
        <f t="shared" ref="W63:W68" si="85">(I63+J63*2+K63*3+L63*4)/F63</f>
        <v>0</v>
      </c>
      <c r="X63" s="28">
        <f t="shared" ref="X63:X68" si="86">V63+W63</f>
        <v>0</v>
      </c>
      <c r="Y63" s="29">
        <f t="shared" ref="Y63:Y68" si="87">H63/F63</f>
        <v>0</v>
      </c>
    </row>
    <row r="64" spans="2:25" x14ac:dyDescent="0.25">
      <c r="B64" s="108"/>
      <c r="C64" s="27" t="s">
        <v>149</v>
      </c>
      <c r="D64" s="27">
        <v>2</v>
      </c>
      <c r="E64" s="27">
        <v>6</v>
      </c>
      <c r="F64" s="27">
        <v>5</v>
      </c>
      <c r="G64" s="27">
        <v>1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1</v>
      </c>
      <c r="R64" s="27">
        <v>0</v>
      </c>
      <c r="S64" s="27">
        <v>0</v>
      </c>
      <c r="T64" s="27">
        <v>0</v>
      </c>
      <c r="U64" s="27">
        <v>0</v>
      </c>
      <c r="V64" s="28">
        <f t="shared" ref="V64" si="88">(H64+N64+Q64)/(F64+N64+Q64+O64)</f>
        <v>0.16666666666666666</v>
      </c>
      <c r="W64" s="28">
        <f t="shared" ref="W64" si="89">(I64+J64*2+K64*3+L64*4)/F64</f>
        <v>0</v>
      </c>
      <c r="X64" s="28">
        <f t="shared" ref="X64" si="90">V64+W64</f>
        <v>0.16666666666666666</v>
      </c>
      <c r="Y64" s="29">
        <f t="shared" ref="Y64" si="91">H64/F64</f>
        <v>0</v>
      </c>
    </row>
    <row r="65" spans="2:25" x14ac:dyDescent="0.25">
      <c r="B65" s="108"/>
      <c r="C65" s="27" t="s">
        <v>112</v>
      </c>
      <c r="D65" s="27">
        <v>2</v>
      </c>
      <c r="E65" s="27">
        <v>7</v>
      </c>
      <c r="F65" s="27">
        <v>6</v>
      </c>
      <c r="G65" s="27">
        <v>1</v>
      </c>
      <c r="H65" s="27">
        <v>2</v>
      </c>
      <c r="I65" s="27">
        <v>2</v>
      </c>
      <c r="J65" s="27">
        <v>0</v>
      </c>
      <c r="K65" s="27">
        <v>0</v>
      </c>
      <c r="L65" s="27">
        <v>0</v>
      </c>
      <c r="M65" s="27">
        <v>3</v>
      </c>
      <c r="N65" s="27">
        <v>1</v>
      </c>
      <c r="O65" s="27">
        <v>0</v>
      </c>
      <c r="P65" s="27">
        <v>2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8">
        <f t="shared" ref="V65" si="92">(H65+N65+Q65)/(F65+N65+Q65+O65)</f>
        <v>0.42857142857142855</v>
      </c>
      <c r="W65" s="28">
        <f t="shared" ref="W65" si="93">(I65+J65*2+K65*3+L65*4)/F65</f>
        <v>0.33333333333333331</v>
      </c>
      <c r="X65" s="28">
        <f t="shared" ref="X65" si="94">V65+W65</f>
        <v>0.76190476190476186</v>
      </c>
      <c r="Y65" s="29">
        <f t="shared" ref="Y65" si="95">H65/F65</f>
        <v>0.33333333333333331</v>
      </c>
    </row>
    <row r="66" spans="2:25" x14ac:dyDescent="0.25">
      <c r="B66" s="108"/>
      <c r="C66" s="27" t="s">
        <v>108</v>
      </c>
      <c r="D66" s="27">
        <v>5</v>
      </c>
      <c r="E66" s="27">
        <v>14</v>
      </c>
      <c r="F66" s="27">
        <v>11</v>
      </c>
      <c r="G66" s="27">
        <v>2</v>
      </c>
      <c r="H66" s="27">
        <v>2</v>
      </c>
      <c r="I66" s="27">
        <v>0</v>
      </c>
      <c r="J66" s="27">
        <v>2</v>
      </c>
      <c r="K66" s="27">
        <v>0</v>
      </c>
      <c r="L66" s="27">
        <v>0</v>
      </c>
      <c r="M66" s="27">
        <v>3</v>
      </c>
      <c r="N66" s="27">
        <v>1</v>
      </c>
      <c r="O66" s="27">
        <v>1</v>
      </c>
      <c r="P66" s="27">
        <v>3</v>
      </c>
      <c r="Q66" s="27">
        <v>1</v>
      </c>
      <c r="R66" s="27">
        <v>1</v>
      </c>
      <c r="S66" s="27">
        <v>0</v>
      </c>
      <c r="T66" s="27">
        <v>0</v>
      </c>
      <c r="U66" s="27">
        <v>0</v>
      </c>
      <c r="V66" s="28">
        <f t="shared" ref="V66:V67" si="96">(H66+N66+Q66)/(F66+N66+Q66+O66)</f>
        <v>0.2857142857142857</v>
      </c>
      <c r="W66" s="28">
        <f t="shared" ref="W66:W67" si="97">(I66+J66*2+K66*3+L66*4)/F66</f>
        <v>0.36363636363636365</v>
      </c>
      <c r="X66" s="28">
        <f t="shared" ref="X66:X67" si="98">V66+W66</f>
        <v>0.64935064935064934</v>
      </c>
      <c r="Y66" s="29">
        <f t="shared" ref="Y66:Y67" si="99">H66/F66</f>
        <v>0.18181818181818182</v>
      </c>
    </row>
    <row r="67" spans="2:25" x14ac:dyDescent="0.25">
      <c r="B67" s="108"/>
      <c r="C67" s="27" t="s">
        <v>109</v>
      </c>
      <c r="D67" s="27">
        <v>2</v>
      </c>
      <c r="E67" s="27">
        <v>8</v>
      </c>
      <c r="F67" s="27">
        <v>7</v>
      </c>
      <c r="G67" s="27">
        <v>1</v>
      </c>
      <c r="H67" s="27">
        <v>4</v>
      </c>
      <c r="I67" s="27">
        <v>2</v>
      </c>
      <c r="J67" s="27">
        <v>2</v>
      </c>
      <c r="K67" s="27">
        <v>0</v>
      </c>
      <c r="L67" s="27">
        <v>0</v>
      </c>
      <c r="M67" s="27">
        <v>2</v>
      </c>
      <c r="N67" s="27">
        <v>1</v>
      </c>
      <c r="O67" s="27">
        <v>0</v>
      </c>
      <c r="P67" s="27">
        <v>1</v>
      </c>
      <c r="Q67" s="27">
        <v>0</v>
      </c>
      <c r="R67" s="27">
        <v>0</v>
      </c>
      <c r="S67" s="27">
        <v>1</v>
      </c>
      <c r="T67" s="27">
        <v>0</v>
      </c>
      <c r="U67" s="27">
        <v>0</v>
      </c>
      <c r="V67" s="28">
        <f t="shared" si="96"/>
        <v>0.625</v>
      </c>
      <c r="W67" s="28">
        <f t="shared" si="97"/>
        <v>0.8571428571428571</v>
      </c>
      <c r="X67" s="28">
        <f t="shared" si="98"/>
        <v>1.4821428571428572</v>
      </c>
      <c r="Y67" s="29">
        <f t="shared" si="99"/>
        <v>0.5714285714285714</v>
      </c>
    </row>
    <row r="68" spans="2:25" x14ac:dyDescent="0.25">
      <c r="B68" s="108"/>
      <c r="C68" s="47" t="s">
        <v>111</v>
      </c>
      <c r="D68" s="47">
        <f t="shared" ref="D68:U68" si="100">SUM(D63:D67)</f>
        <v>13</v>
      </c>
      <c r="E68" s="47">
        <f t="shared" si="100"/>
        <v>42</v>
      </c>
      <c r="F68" s="47">
        <f t="shared" si="100"/>
        <v>36</v>
      </c>
      <c r="G68" s="47">
        <f t="shared" si="100"/>
        <v>5</v>
      </c>
      <c r="H68" s="47">
        <f t="shared" si="100"/>
        <v>8</v>
      </c>
      <c r="I68" s="47">
        <f t="shared" si="100"/>
        <v>4</v>
      </c>
      <c r="J68" s="47">
        <f t="shared" si="100"/>
        <v>4</v>
      </c>
      <c r="K68" s="47">
        <f t="shared" si="100"/>
        <v>0</v>
      </c>
      <c r="L68" s="47">
        <f t="shared" si="100"/>
        <v>0</v>
      </c>
      <c r="M68" s="47">
        <f t="shared" si="100"/>
        <v>8</v>
      </c>
      <c r="N68" s="47">
        <f t="shared" si="100"/>
        <v>3</v>
      </c>
      <c r="O68" s="47">
        <f t="shared" si="100"/>
        <v>1</v>
      </c>
      <c r="P68" s="47">
        <f t="shared" si="100"/>
        <v>12</v>
      </c>
      <c r="Q68" s="47">
        <f t="shared" si="100"/>
        <v>2</v>
      </c>
      <c r="R68" s="47">
        <f t="shared" si="100"/>
        <v>1</v>
      </c>
      <c r="S68" s="47">
        <f t="shared" si="100"/>
        <v>1</v>
      </c>
      <c r="T68" s="47">
        <f t="shared" si="100"/>
        <v>0</v>
      </c>
      <c r="U68" s="47">
        <f t="shared" si="100"/>
        <v>0</v>
      </c>
      <c r="V68" s="109">
        <f t="shared" si="84"/>
        <v>0.30952380952380953</v>
      </c>
      <c r="W68" s="109">
        <f t="shared" si="85"/>
        <v>0.33333333333333331</v>
      </c>
      <c r="X68" s="109">
        <f t="shared" si="86"/>
        <v>0.64285714285714279</v>
      </c>
      <c r="Y68" s="110">
        <f t="shared" si="87"/>
        <v>0.22222222222222221</v>
      </c>
    </row>
    <row r="69" spans="2:25" x14ac:dyDescent="0.25">
      <c r="B69" s="10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111"/>
      <c r="W69" s="111"/>
      <c r="X69" s="111"/>
      <c r="Y69" s="112"/>
    </row>
    <row r="70" spans="2:25" ht="15.75" thickBot="1" x14ac:dyDescent="0.3">
      <c r="B70" s="113"/>
      <c r="C70" s="31" t="s">
        <v>113</v>
      </c>
      <c r="D70" s="31">
        <f t="shared" ref="D70:U70" si="101">D60+D68</f>
        <v>30</v>
      </c>
      <c r="E70" s="31">
        <f t="shared" si="101"/>
        <v>104</v>
      </c>
      <c r="F70" s="31">
        <f t="shared" si="101"/>
        <v>84</v>
      </c>
      <c r="G70" s="31">
        <f t="shared" si="101"/>
        <v>18</v>
      </c>
      <c r="H70" s="31">
        <f t="shared" si="101"/>
        <v>22</v>
      </c>
      <c r="I70" s="31">
        <f t="shared" si="101"/>
        <v>12</v>
      </c>
      <c r="J70" s="31">
        <f t="shared" si="101"/>
        <v>8</v>
      </c>
      <c r="K70" s="31">
        <f t="shared" si="101"/>
        <v>0</v>
      </c>
      <c r="L70" s="31">
        <f t="shared" si="101"/>
        <v>2</v>
      </c>
      <c r="M70" s="31">
        <f t="shared" si="101"/>
        <v>25</v>
      </c>
      <c r="N70" s="31">
        <f t="shared" si="101"/>
        <v>14</v>
      </c>
      <c r="O70" s="31">
        <f t="shared" si="101"/>
        <v>1</v>
      </c>
      <c r="P70" s="31">
        <f t="shared" si="101"/>
        <v>20</v>
      </c>
      <c r="Q70" s="31">
        <f t="shared" si="101"/>
        <v>5</v>
      </c>
      <c r="R70" s="31">
        <f t="shared" si="101"/>
        <v>3</v>
      </c>
      <c r="S70" s="31">
        <f t="shared" si="101"/>
        <v>1</v>
      </c>
      <c r="T70" s="31">
        <f t="shared" si="101"/>
        <v>0</v>
      </c>
      <c r="U70" s="31">
        <f t="shared" si="101"/>
        <v>0</v>
      </c>
      <c r="V70" s="114">
        <f t="shared" ref="V70" si="102">(H70+N70+Q70)/(F70+N70+Q70+O70)</f>
        <v>0.39423076923076922</v>
      </c>
      <c r="W70" s="114">
        <f t="shared" ref="W70" si="103">(I70+J70*2+K70*3+L70*4)/F70</f>
        <v>0.42857142857142855</v>
      </c>
      <c r="X70" s="114">
        <f t="shared" ref="X70" si="104">V70+W70</f>
        <v>0.82280219780219777</v>
      </c>
      <c r="Y70" s="115">
        <f t="shared" ref="Y70" si="105">H70/F70</f>
        <v>0.26190476190476192</v>
      </c>
    </row>
    <row r="72" spans="2:25" ht="15.75" thickBot="1" x14ac:dyDescent="0.3"/>
    <row r="73" spans="2:25" ht="18.75" x14ac:dyDescent="0.3">
      <c r="B73" s="131" t="s">
        <v>24</v>
      </c>
      <c r="C73" s="94" t="s">
        <v>110</v>
      </c>
      <c r="D73" s="94" t="s">
        <v>48</v>
      </c>
      <c r="E73" s="94" t="s">
        <v>49</v>
      </c>
      <c r="F73" s="94" t="s">
        <v>0</v>
      </c>
      <c r="G73" s="94" t="s">
        <v>1</v>
      </c>
      <c r="H73" s="94" t="s">
        <v>2</v>
      </c>
      <c r="I73" s="94" t="s">
        <v>9</v>
      </c>
      <c r="J73" s="94" t="s">
        <v>11</v>
      </c>
      <c r="K73" s="94" t="s">
        <v>50</v>
      </c>
      <c r="L73" s="94" t="s">
        <v>51</v>
      </c>
      <c r="M73" s="94" t="s">
        <v>3</v>
      </c>
      <c r="N73" s="94" t="s">
        <v>4</v>
      </c>
      <c r="O73" s="94" t="s">
        <v>52</v>
      </c>
      <c r="P73" s="94" t="s">
        <v>5</v>
      </c>
      <c r="Q73" s="94" t="s">
        <v>53</v>
      </c>
      <c r="R73" s="94" t="s">
        <v>54</v>
      </c>
      <c r="S73" s="94" t="s">
        <v>55</v>
      </c>
      <c r="T73" s="94" t="s">
        <v>56</v>
      </c>
      <c r="U73" s="94" t="s">
        <v>57</v>
      </c>
      <c r="V73" s="94" t="s">
        <v>58</v>
      </c>
      <c r="W73" s="94" t="s">
        <v>59</v>
      </c>
      <c r="X73" s="94" t="s">
        <v>60</v>
      </c>
      <c r="Y73" s="132" t="s">
        <v>61</v>
      </c>
    </row>
    <row r="74" spans="2:25" ht="18.75" x14ac:dyDescent="0.3">
      <c r="B74" s="133" t="s">
        <v>134</v>
      </c>
      <c r="C74" s="10" t="s">
        <v>80</v>
      </c>
      <c r="D74" s="10">
        <f>'June Update'!C30</f>
        <v>1</v>
      </c>
      <c r="E74" s="10">
        <f>'June Update'!D30</f>
        <v>1</v>
      </c>
      <c r="F74" s="10">
        <f>'June Update'!E30</f>
        <v>1</v>
      </c>
      <c r="G74" s="10">
        <f>'June Update'!F30</f>
        <v>0</v>
      </c>
      <c r="H74" s="10">
        <f>'June Update'!G30</f>
        <v>0</v>
      </c>
      <c r="I74" s="10">
        <f>'June Update'!H30</f>
        <v>0</v>
      </c>
      <c r="J74" s="10">
        <f>'June Update'!I30</f>
        <v>0</v>
      </c>
      <c r="K74" s="10">
        <f>'June Update'!J30</f>
        <v>0</v>
      </c>
      <c r="L74" s="10">
        <f>'June Update'!K30</f>
        <v>0</v>
      </c>
      <c r="M74" s="10">
        <f>'June Update'!L30</f>
        <v>0</v>
      </c>
      <c r="N74" s="10">
        <f>'June Update'!M30</f>
        <v>0</v>
      </c>
      <c r="O74" s="10">
        <f>'June Update'!N30</f>
        <v>0</v>
      </c>
      <c r="P74" s="10">
        <f>'June Update'!O30</f>
        <v>1</v>
      </c>
      <c r="Q74" s="10">
        <f>'June Update'!P30</f>
        <v>0</v>
      </c>
      <c r="R74" s="10">
        <f>'June Update'!Q30</f>
        <v>0</v>
      </c>
      <c r="S74" s="10">
        <f>'June Update'!R30</f>
        <v>0</v>
      </c>
      <c r="T74" s="10">
        <f>'June Update'!S30</f>
        <v>0</v>
      </c>
      <c r="U74" s="10">
        <f>'June Update'!T30</f>
        <v>0</v>
      </c>
      <c r="V74" s="12">
        <f>'June Update'!U30</f>
        <v>0</v>
      </c>
      <c r="W74" s="12">
        <f>'June Update'!V30</f>
        <v>0</v>
      </c>
      <c r="X74" s="12">
        <f>'June Update'!W30</f>
        <v>0</v>
      </c>
      <c r="Y74" s="18">
        <f>'June Update'!X30</f>
        <v>0</v>
      </c>
    </row>
    <row r="75" spans="2:25" x14ac:dyDescent="0.25">
      <c r="B75" s="134"/>
      <c r="C75" s="10" t="s">
        <v>82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2"/>
      <c r="W75" s="12"/>
      <c r="X75" s="12"/>
      <c r="Y75" s="18"/>
    </row>
    <row r="76" spans="2:25" x14ac:dyDescent="0.25">
      <c r="B76" s="134"/>
      <c r="C76" s="17" t="s">
        <v>110</v>
      </c>
      <c r="D76" s="17">
        <f t="shared" ref="D76:U76" si="106">SUM(D74:D75)</f>
        <v>1</v>
      </c>
      <c r="E76" s="17">
        <f t="shared" si="106"/>
        <v>1</v>
      </c>
      <c r="F76" s="17">
        <f t="shared" si="106"/>
        <v>1</v>
      </c>
      <c r="G76" s="17">
        <f t="shared" si="106"/>
        <v>0</v>
      </c>
      <c r="H76" s="17">
        <f t="shared" si="106"/>
        <v>0</v>
      </c>
      <c r="I76" s="17">
        <f t="shared" si="106"/>
        <v>0</v>
      </c>
      <c r="J76" s="17">
        <f t="shared" si="106"/>
        <v>0</v>
      </c>
      <c r="K76" s="17">
        <f t="shared" si="106"/>
        <v>0</v>
      </c>
      <c r="L76" s="17">
        <f t="shared" si="106"/>
        <v>0</v>
      </c>
      <c r="M76" s="17">
        <f t="shared" si="106"/>
        <v>0</v>
      </c>
      <c r="N76" s="17">
        <f t="shared" si="106"/>
        <v>0</v>
      </c>
      <c r="O76" s="17">
        <f t="shared" si="106"/>
        <v>0</v>
      </c>
      <c r="P76" s="17">
        <f t="shared" si="106"/>
        <v>1</v>
      </c>
      <c r="Q76" s="17">
        <f t="shared" si="106"/>
        <v>0</v>
      </c>
      <c r="R76" s="17">
        <f t="shared" si="106"/>
        <v>0</v>
      </c>
      <c r="S76" s="17">
        <f t="shared" si="106"/>
        <v>0</v>
      </c>
      <c r="T76" s="17">
        <f t="shared" si="106"/>
        <v>0</v>
      </c>
      <c r="U76" s="17">
        <f t="shared" si="106"/>
        <v>0</v>
      </c>
      <c r="V76" s="135">
        <f t="shared" ref="V76" si="107">(H76+N76+Q76)/(F76+N76+Q76+O76)</f>
        <v>0</v>
      </c>
      <c r="W76" s="135">
        <f t="shared" ref="W76" si="108">(I76+J76*2+K76*3+L76*4)/F76</f>
        <v>0</v>
      </c>
      <c r="X76" s="135">
        <f t="shared" ref="X76" si="109">V76+W76</f>
        <v>0</v>
      </c>
      <c r="Y76" s="136">
        <f t="shared" ref="Y76" si="110">H76/F76</f>
        <v>0</v>
      </c>
    </row>
    <row r="77" spans="2:25" x14ac:dyDescent="0.25">
      <c r="B77" s="134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2"/>
      <c r="W77" s="12"/>
      <c r="X77" s="12"/>
      <c r="Y77" s="18"/>
    </row>
    <row r="78" spans="2:25" x14ac:dyDescent="0.25">
      <c r="B78" s="134"/>
      <c r="C78" s="17" t="s">
        <v>111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2"/>
      <c r="W78" s="12"/>
      <c r="X78" s="12"/>
      <c r="Y78" s="18"/>
    </row>
    <row r="79" spans="2:25" x14ac:dyDescent="0.25">
      <c r="B79" s="134"/>
      <c r="C79" s="10" t="s">
        <v>109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2"/>
      <c r="W79" s="12"/>
      <c r="X79" s="12"/>
      <c r="Y79" s="18"/>
    </row>
    <row r="80" spans="2:25" x14ac:dyDescent="0.25">
      <c r="B80" s="134"/>
      <c r="C80" s="17" t="s">
        <v>111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35"/>
      <c r="W80" s="135"/>
      <c r="X80" s="135"/>
      <c r="Y80" s="136"/>
    </row>
    <row r="81" spans="2:25" x14ac:dyDescent="0.25">
      <c r="B81" s="134"/>
      <c r="C81" s="6"/>
      <c r="V81" s="137"/>
      <c r="W81" s="137"/>
      <c r="X81" s="137"/>
      <c r="Y81" s="138"/>
    </row>
    <row r="82" spans="2:25" ht="15.75" thickBot="1" x14ac:dyDescent="0.3">
      <c r="B82" s="139"/>
      <c r="C82" s="19" t="s">
        <v>113</v>
      </c>
      <c r="D82" s="19">
        <f t="shared" ref="D82:U82" si="111">D76+D80</f>
        <v>1</v>
      </c>
      <c r="E82" s="19">
        <f t="shared" si="111"/>
        <v>1</v>
      </c>
      <c r="F82" s="19">
        <f t="shared" si="111"/>
        <v>1</v>
      </c>
      <c r="G82" s="19">
        <f t="shared" si="111"/>
        <v>0</v>
      </c>
      <c r="H82" s="19">
        <f t="shared" si="111"/>
        <v>0</v>
      </c>
      <c r="I82" s="19">
        <f t="shared" si="111"/>
        <v>0</v>
      </c>
      <c r="J82" s="19">
        <f t="shared" si="111"/>
        <v>0</v>
      </c>
      <c r="K82" s="19">
        <f t="shared" si="111"/>
        <v>0</v>
      </c>
      <c r="L82" s="19">
        <f t="shared" si="111"/>
        <v>0</v>
      </c>
      <c r="M82" s="19">
        <f t="shared" si="111"/>
        <v>0</v>
      </c>
      <c r="N82" s="19">
        <f t="shared" si="111"/>
        <v>0</v>
      </c>
      <c r="O82" s="19">
        <f t="shared" si="111"/>
        <v>0</v>
      </c>
      <c r="P82" s="19">
        <f t="shared" si="111"/>
        <v>1</v>
      </c>
      <c r="Q82" s="19">
        <f t="shared" si="111"/>
        <v>0</v>
      </c>
      <c r="R82" s="19">
        <f t="shared" si="111"/>
        <v>0</v>
      </c>
      <c r="S82" s="19">
        <f t="shared" si="111"/>
        <v>0</v>
      </c>
      <c r="T82" s="19">
        <f t="shared" si="111"/>
        <v>0</v>
      </c>
      <c r="U82" s="19">
        <f t="shared" si="111"/>
        <v>0</v>
      </c>
      <c r="V82" s="21">
        <f t="shared" ref="V82" si="112">(H82+N82+Q82)/(F82+N82+Q82+O82)</f>
        <v>0</v>
      </c>
      <c r="W82" s="21">
        <f t="shared" ref="W82" si="113">(I82+J82*2+K82*3+L82*4)/F82</f>
        <v>0</v>
      </c>
      <c r="X82" s="21">
        <f t="shared" ref="X82" si="114">V82+W82</f>
        <v>0</v>
      </c>
      <c r="Y82" s="22">
        <f t="shared" ref="Y82" si="115">H82/F82</f>
        <v>0</v>
      </c>
    </row>
    <row r="84" spans="2:25" ht="15.75" thickBot="1" x14ac:dyDescent="0.3"/>
    <row r="85" spans="2:25" ht="18.75" x14ac:dyDescent="0.3">
      <c r="B85" s="48" t="s">
        <v>30</v>
      </c>
      <c r="C85" s="26" t="s">
        <v>110</v>
      </c>
      <c r="D85" s="26" t="s">
        <v>48</v>
      </c>
      <c r="E85" s="26" t="s">
        <v>49</v>
      </c>
      <c r="F85" s="26" t="s">
        <v>0</v>
      </c>
      <c r="G85" s="26" t="s">
        <v>1</v>
      </c>
      <c r="H85" s="26" t="s">
        <v>2</v>
      </c>
      <c r="I85" s="26" t="s">
        <v>9</v>
      </c>
      <c r="J85" s="26" t="s">
        <v>11</v>
      </c>
      <c r="K85" s="26" t="s">
        <v>50</v>
      </c>
      <c r="L85" s="26" t="s">
        <v>51</v>
      </c>
      <c r="M85" s="26" t="s">
        <v>3</v>
      </c>
      <c r="N85" s="26" t="s">
        <v>4</v>
      </c>
      <c r="O85" s="26" t="s">
        <v>52</v>
      </c>
      <c r="P85" s="26" t="s">
        <v>5</v>
      </c>
      <c r="Q85" s="26" t="s">
        <v>53</v>
      </c>
      <c r="R85" s="26" t="s">
        <v>54</v>
      </c>
      <c r="S85" s="26" t="s">
        <v>55</v>
      </c>
      <c r="T85" s="26" t="s">
        <v>56</v>
      </c>
      <c r="U85" s="26" t="s">
        <v>57</v>
      </c>
      <c r="V85" s="26" t="s">
        <v>58</v>
      </c>
      <c r="W85" s="26" t="s">
        <v>59</v>
      </c>
      <c r="X85" s="26" t="s">
        <v>60</v>
      </c>
      <c r="Y85" s="107" t="s">
        <v>61</v>
      </c>
    </row>
    <row r="86" spans="2:25" ht="18.75" x14ac:dyDescent="0.3">
      <c r="B86" s="73" t="s">
        <v>147</v>
      </c>
      <c r="C86" s="27" t="s">
        <v>79</v>
      </c>
      <c r="D86" s="27">
        <v>7</v>
      </c>
      <c r="E86" s="27">
        <v>28</v>
      </c>
      <c r="F86" s="27">
        <v>23</v>
      </c>
      <c r="G86" s="27">
        <v>5</v>
      </c>
      <c r="H86" s="27">
        <v>8</v>
      </c>
      <c r="I86" s="27">
        <v>6</v>
      </c>
      <c r="J86" s="27">
        <v>1</v>
      </c>
      <c r="K86" s="27">
        <v>0</v>
      </c>
      <c r="L86" s="27">
        <v>1</v>
      </c>
      <c r="M86" s="27">
        <v>9</v>
      </c>
      <c r="N86" s="27">
        <v>3</v>
      </c>
      <c r="O86" s="27">
        <v>1</v>
      </c>
      <c r="P86" s="27">
        <v>3</v>
      </c>
      <c r="Q86" s="27">
        <v>1</v>
      </c>
      <c r="R86" s="27">
        <v>1</v>
      </c>
      <c r="S86" s="27">
        <v>0</v>
      </c>
      <c r="T86" s="27">
        <v>1</v>
      </c>
      <c r="U86" s="27">
        <v>0</v>
      </c>
      <c r="V86" s="28">
        <f>(H86+N86+Q86)/(F86+N86+Q86+O86)</f>
        <v>0.42857142857142855</v>
      </c>
      <c r="W86" s="28">
        <f>(I86+J86*2+K86*3+L86*4)/F86</f>
        <v>0.52173913043478259</v>
      </c>
      <c r="X86" s="28">
        <f>V86+W86</f>
        <v>0.95031055900621109</v>
      </c>
      <c r="Y86" s="29">
        <f>H86/F86</f>
        <v>0.34782608695652173</v>
      </c>
    </row>
    <row r="87" spans="2:25" x14ac:dyDescent="0.25">
      <c r="B87" s="108"/>
      <c r="C87" s="27" t="s">
        <v>80</v>
      </c>
      <c r="D87" s="27">
        <f>'June Update'!C34</f>
        <v>3</v>
      </c>
      <c r="E87" s="27">
        <f>'June Update'!D34</f>
        <v>7</v>
      </c>
      <c r="F87" s="27">
        <f>'June Update'!E34</f>
        <v>7</v>
      </c>
      <c r="G87" s="27">
        <f>'June Update'!F34</f>
        <v>2</v>
      </c>
      <c r="H87" s="27">
        <f>'June Update'!G34</f>
        <v>3</v>
      </c>
      <c r="I87" s="27">
        <f>'June Update'!H34</f>
        <v>2</v>
      </c>
      <c r="J87" s="27">
        <f>'June Update'!I34</f>
        <v>1</v>
      </c>
      <c r="K87" s="27">
        <f>'June Update'!J34</f>
        <v>0</v>
      </c>
      <c r="L87" s="27">
        <f>'June Update'!K34</f>
        <v>0</v>
      </c>
      <c r="M87" s="27">
        <f>'June Update'!L34</f>
        <v>1</v>
      </c>
      <c r="N87" s="27">
        <f>'June Update'!M34</f>
        <v>0</v>
      </c>
      <c r="O87" s="27">
        <f>'June Update'!N34</f>
        <v>0</v>
      </c>
      <c r="P87" s="27">
        <f>'June Update'!O34</f>
        <v>1</v>
      </c>
      <c r="Q87" s="27">
        <f>'June Update'!P34</f>
        <v>0</v>
      </c>
      <c r="R87" s="27">
        <f>'June Update'!Q34</f>
        <v>0</v>
      </c>
      <c r="S87" s="27">
        <f>'June Update'!R34</f>
        <v>0</v>
      </c>
      <c r="T87" s="27">
        <f>'June Update'!S34</f>
        <v>0</v>
      </c>
      <c r="U87" s="27">
        <f>'June Update'!T34</f>
        <v>0</v>
      </c>
      <c r="V87" s="28">
        <f>(H87+N87+Q87)/(F87+N87+Q87+O87)</f>
        <v>0.42857142857142855</v>
      </c>
      <c r="W87" s="28">
        <f>(I87+J87*2+K87*3+L87*4)/F87</f>
        <v>0.5714285714285714</v>
      </c>
      <c r="X87" s="28">
        <f>V87+W87</f>
        <v>1</v>
      </c>
      <c r="Y87" s="29">
        <f>H87/F87</f>
        <v>0.42857142857142855</v>
      </c>
    </row>
    <row r="88" spans="2:25" x14ac:dyDescent="0.25">
      <c r="B88" s="108"/>
      <c r="C88" s="27" t="s">
        <v>81</v>
      </c>
      <c r="D88" s="27">
        <f>'July Update'!C17</f>
        <v>9</v>
      </c>
      <c r="E88" s="27">
        <f>'July Update'!D17</f>
        <v>29</v>
      </c>
      <c r="F88" s="27">
        <f>'July Update'!E17</f>
        <v>24</v>
      </c>
      <c r="G88" s="27">
        <f>'July Update'!F17</f>
        <v>5</v>
      </c>
      <c r="H88" s="27">
        <f>'July Update'!G17</f>
        <v>9</v>
      </c>
      <c r="I88" s="27">
        <f>'July Update'!H17</f>
        <v>6</v>
      </c>
      <c r="J88" s="27">
        <f>'July Update'!I17</f>
        <v>2</v>
      </c>
      <c r="K88" s="27">
        <f>'July Update'!J17</f>
        <v>0</v>
      </c>
      <c r="L88" s="27">
        <f>'July Update'!K17</f>
        <v>1</v>
      </c>
      <c r="M88" s="27">
        <f>'July Update'!L17</f>
        <v>5</v>
      </c>
      <c r="N88" s="27">
        <v>1</v>
      </c>
      <c r="O88" s="27">
        <f>'July Update'!N17</f>
        <v>1</v>
      </c>
      <c r="P88" s="27">
        <f>'July Update'!O17</f>
        <v>1</v>
      </c>
      <c r="Q88" s="27">
        <f>'July Update'!P17</f>
        <v>3</v>
      </c>
      <c r="R88" s="27">
        <f>'July Update'!Q17</f>
        <v>0</v>
      </c>
      <c r="S88" s="27">
        <f>'July Update'!R17</f>
        <v>1</v>
      </c>
      <c r="T88" s="27">
        <f>'July Update'!S17</f>
        <v>1</v>
      </c>
      <c r="U88" s="27">
        <f>'July Update'!T17</f>
        <v>0</v>
      </c>
      <c r="V88" s="28">
        <f>'July Update'!U17</f>
        <v>0.44827586206896552</v>
      </c>
      <c r="W88" s="28">
        <f>'July Update'!V17</f>
        <v>0.58333333333333337</v>
      </c>
      <c r="X88" s="28">
        <f>'July Update'!W17</f>
        <v>1.0316091954022988</v>
      </c>
      <c r="Y88" s="29">
        <f>'July Update'!X17</f>
        <v>0.375</v>
      </c>
    </row>
    <row r="89" spans="2:25" x14ac:dyDescent="0.25">
      <c r="B89" s="108"/>
      <c r="C89" s="27" t="s">
        <v>82</v>
      </c>
      <c r="D89" s="27">
        <f>'Aug Update'!C27</f>
        <v>3</v>
      </c>
      <c r="E89" s="27">
        <f>'Aug Update'!D27</f>
        <v>11</v>
      </c>
      <c r="F89" s="27">
        <f>'Aug Update'!E27</f>
        <v>9</v>
      </c>
      <c r="G89" s="27">
        <f>'Aug Update'!F27</f>
        <v>0</v>
      </c>
      <c r="H89" s="27">
        <f>'Aug Update'!G27</f>
        <v>3</v>
      </c>
      <c r="I89" s="27">
        <f>'Aug Update'!H27</f>
        <v>2</v>
      </c>
      <c r="J89" s="27">
        <f>'Aug Update'!I27</f>
        <v>1</v>
      </c>
      <c r="K89" s="27">
        <f>'Aug Update'!J27</f>
        <v>0</v>
      </c>
      <c r="L89" s="27">
        <f>'Aug Update'!K27</f>
        <v>0</v>
      </c>
      <c r="M89" s="27">
        <f>'Aug Update'!L27</f>
        <v>1</v>
      </c>
      <c r="N89" s="27">
        <f>'Aug Update'!M27</f>
        <v>2</v>
      </c>
      <c r="O89" s="27">
        <f>'Aug Update'!N27</f>
        <v>0</v>
      </c>
      <c r="P89" s="27">
        <f>'Aug Update'!O27</f>
        <v>0</v>
      </c>
      <c r="Q89" s="27">
        <f>'Aug Update'!P27</f>
        <v>0</v>
      </c>
      <c r="R89" s="27">
        <f>'Aug Update'!Q27</f>
        <v>1</v>
      </c>
      <c r="S89" s="27">
        <f>'Aug Update'!R27</f>
        <v>1</v>
      </c>
      <c r="T89" s="27">
        <f>'Aug Update'!S27</f>
        <v>1</v>
      </c>
      <c r="U89" s="27">
        <f>'Aug Update'!T27</f>
        <v>0</v>
      </c>
      <c r="V89" s="28">
        <f>'Aug Update'!U27</f>
        <v>0.45454545454545453</v>
      </c>
      <c r="W89" s="28">
        <f>'Aug Update'!V27</f>
        <v>0.44444444444444442</v>
      </c>
      <c r="X89" s="28">
        <f>'Aug Update'!W27</f>
        <v>0.89898989898989901</v>
      </c>
      <c r="Y89" s="29">
        <f>'Aug Update'!X27</f>
        <v>0.33333333333333331</v>
      </c>
    </row>
    <row r="90" spans="2:25" x14ac:dyDescent="0.25">
      <c r="B90" s="108"/>
      <c r="C90" s="47" t="s">
        <v>110</v>
      </c>
      <c r="D90" s="47">
        <f>SUM(D86:D89)</f>
        <v>22</v>
      </c>
      <c r="E90" s="47">
        <f t="shared" ref="E90:U90" si="116">SUM(E86:E89)</f>
        <v>75</v>
      </c>
      <c r="F90" s="47">
        <f t="shared" si="116"/>
        <v>63</v>
      </c>
      <c r="G90" s="47">
        <f t="shared" si="116"/>
        <v>12</v>
      </c>
      <c r="H90" s="47">
        <f t="shared" si="116"/>
        <v>23</v>
      </c>
      <c r="I90" s="47">
        <f t="shared" si="116"/>
        <v>16</v>
      </c>
      <c r="J90" s="47">
        <f t="shared" si="116"/>
        <v>5</v>
      </c>
      <c r="K90" s="47">
        <f t="shared" si="116"/>
        <v>0</v>
      </c>
      <c r="L90" s="47">
        <f t="shared" si="116"/>
        <v>2</v>
      </c>
      <c r="M90" s="47">
        <f t="shared" si="116"/>
        <v>16</v>
      </c>
      <c r="N90" s="47">
        <f t="shared" si="116"/>
        <v>6</v>
      </c>
      <c r="O90" s="47">
        <f t="shared" si="116"/>
        <v>2</v>
      </c>
      <c r="P90" s="47">
        <f t="shared" si="116"/>
        <v>5</v>
      </c>
      <c r="Q90" s="47">
        <f t="shared" si="116"/>
        <v>4</v>
      </c>
      <c r="R90" s="47">
        <f t="shared" si="116"/>
        <v>2</v>
      </c>
      <c r="S90" s="47">
        <f t="shared" si="116"/>
        <v>2</v>
      </c>
      <c r="T90" s="47">
        <f t="shared" si="116"/>
        <v>3</v>
      </c>
      <c r="U90" s="47">
        <f t="shared" si="116"/>
        <v>0</v>
      </c>
      <c r="V90" s="109">
        <f t="shared" ref="V90" si="117">(H90+N90+Q90)/(F90+N90+Q90+O90)</f>
        <v>0.44</v>
      </c>
      <c r="W90" s="109">
        <f t="shared" ref="W90" si="118">(I90+J90*2+K90*3+L90*4)/F90</f>
        <v>0.53968253968253965</v>
      </c>
      <c r="X90" s="109">
        <f t="shared" ref="X90" si="119">V90+W90</f>
        <v>0.97968253968253971</v>
      </c>
      <c r="Y90" s="110">
        <f t="shared" ref="Y90" si="120">H90/F90</f>
        <v>0.36507936507936506</v>
      </c>
    </row>
    <row r="91" spans="2:25" x14ac:dyDescent="0.25">
      <c r="B91" s="108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109"/>
      <c r="W91" s="109"/>
      <c r="X91" s="109"/>
      <c r="Y91" s="110"/>
    </row>
    <row r="92" spans="2:25" x14ac:dyDescent="0.25">
      <c r="B92" s="108"/>
      <c r="C92" s="47" t="s">
        <v>111</v>
      </c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109"/>
      <c r="W92" s="109"/>
      <c r="X92" s="109"/>
      <c r="Y92" s="110"/>
    </row>
    <row r="93" spans="2:25" x14ac:dyDescent="0.25">
      <c r="B93" s="108"/>
      <c r="C93" s="27" t="s">
        <v>107</v>
      </c>
      <c r="D93" s="27">
        <v>2</v>
      </c>
      <c r="E93" s="27">
        <v>6</v>
      </c>
      <c r="F93" s="27">
        <v>5</v>
      </c>
      <c r="G93" s="27">
        <v>0</v>
      </c>
      <c r="H93" s="27">
        <v>1</v>
      </c>
      <c r="I93" s="27">
        <v>1</v>
      </c>
      <c r="J93" s="27">
        <v>0</v>
      </c>
      <c r="K93" s="27">
        <v>0</v>
      </c>
      <c r="L93" s="27">
        <v>0</v>
      </c>
      <c r="M93" s="27">
        <v>1</v>
      </c>
      <c r="N93" s="27">
        <v>1</v>
      </c>
      <c r="O93" s="27">
        <v>0</v>
      </c>
      <c r="P93" s="27">
        <v>1</v>
      </c>
      <c r="Q93" s="27">
        <v>0</v>
      </c>
      <c r="R93" s="27">
        <v>0</v>
      </c>
      <c r="S93" s="27">
        <v>1</v>
      </c>
      <c r="T93" s="27">
        <v>0</v>
      </c>
      <c r="U93" s="27">
        <v>0</v>
      </c>
      <c r="V93" s="28">
        <f t="shared" ref="V93:V98" si="121">(H93+N93+Q93)/(F93+N93+Q93+O93)</f>
        <v>0.33333333333333331</v>
      </c>
      <c r="W93" s="28">
        <f t="shared" ref="W93:W98" si="122">(I93+J93*2+K93*3+L93*4)/F93</f>
        <v>0.2</v>
      </c>
      <c r="X93" s="28">
        <f t="shared" ref="X93:X98" si="123">V93+W93</f>
        <v>0.53333333333333333</v>
      </c>
      <c r="Y93" s="29">
        <f t="shared" ref="Y93:Y98" si="124">H93/F93</f>
        <v>0.2</v>
      </c>
    </row>
    <row r="94" spans="2:25" x14ac:dyDescent="0.25">
      <c r="B94" s="108"/>
      <c r="C94" s="27" t="s">
        <v>149</v>
      </c>
      <c r="D94" s="27">
        <v>1</v>
      </c>
      <c r="E94" s="27">
        <v>3</v>
      </c>
      <c r="F94" s="27">
        <v>3</v>
      </c>
      <c r="G94" s="27">
        <v>1</v>
      </c>
      <c r="H94" s="27">
        <v>1</v>
      </c>
      <c r="I94" s="27">
        <v>0</v>
      </c>
      <c r="J94" s="27">
        <v>0</v>
      </c>
      <c r="K94" s="27">
        <v>0</v>
      </c>
      <c r="L94" s="27">
        <v>1</v>
      </c>
      <c r="M94" s="27">
        <v>1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8">
        <f t="shared" ref="V94" si="125">(H94+N94+Q94)/(F94+N94+Q94+O94)</f>
        <v>0.33333333333333331</v>
      </c>
      <c r="W94" s="28">
        <f t="shared" ref="W94" si="126">(I94+J94*2+K94*3+L94*4)/F94</f>
        <v>1.3333333333333333</v>
      </c>
      <c r="X94" s="28">
        <f t="shared" ref="X94" si="127">V94+W94</f>
        <v>1.6666666666666665</v>
      </c>
      <c r="Y94" s="29">
        <f t="shared" ref="Y94" si="128">H94/F94</f>
        <v>0.33333333333333331</v>
      </c>
    </row>
    <row r="95" spans="2:25" x14ac:dyDescent="0.25">
      <c r="B95" s="108"/>
      <c r="C95" s="27" t="s">
        <v>112</v>
      </c>
      <c r="D95" s="27">
        <v>3</v>
      </c>
      <c r="E95" s="27">
        <v>7</v>
      </c>
      <c r="F95" s="27">
        <v>6</v>
      </c>
      <c r="G95" s="27">
        <v>0</v>
      </c>
      <c r="H95" s="27">
        <v>1</v>
      </c>
      <c r="I95" s="27">
        <v>1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2</v>
      </c>
      <c r="Q95" s="27">
        <v>1</v>
      </c>
      <c r="R95" s="27">
        <v>0</v>
      </c>
      <c r="S95" s="27">
        <v>0</v>
      </c>
      <c r="T95" s="27">
        <v>0</v>
      </c>
      <c r="U95" s="27">
        <v>0</v>
      </c>
      <c r="V95" s="28">
        <f t="shared" ref="V95" si="129">(H95+N95+Q95)/(F95+N95+Q95+O95)</f>
        <v>0.2857142857142857</v>
      </c>
      <c r="W95" s="28">
        <f t="shared" ref="W95" si="130">(I95+J95*2+K95*3+L95*4)/F95</f>
        <v>0.16666666666666666</v>
      </c>
      <c r="X95" s="28">
        <f t="shared" ref="X95" si="131">V95+W95</f>
        <v>0.45238095238095233</v>
      </c>
      <c r="Y95" s="29">
        <f t="shared" ref="Y95" si="132">H95/F95</f>
        <v>0.16666666666666666</v>
      </c>
    </row>
    <row r="96" spans="2:25" x14ac:dyDescent="0.25">
      <c r="B96" s="108"/>
      <c r="C96" s="27" t="s">
        <v>108</v>
      </c>
      <c r="D96" s="27">
        <v>6</v>
      </c>
      <c r="E96" s="27">
        <v>22</v>
      </c>
      <c r="F96" s="27">
        <v>18</v>
      </c>
      <c r="G96" s="27">
        <v>5</v>
      </c>
      <c r="H96" s="27">
        <v>10</v>
      </c>
      <c r="I96" s="27">
        <v>8</v>
      </c>
      <c r="J96" s="27">
        <v>1</v>
      </c>
      <c r="K96" s="27">
        <v>0</v>
      </c>
      <c r="L96" s="27">
        <v>1</v>
      </c>
      <c r="M96" s="27">
        <v>8</v>
      </c>
      <c r="N96" s="27">
        <v>3</v>
      </c>
      <c r="O96" s="27">
        <v>0</v>
      </c>
      <c r="P96" s="27">
        <v>2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8">
        <f t="shared" ref="V96:V97" si="133">(H96+N96+Q96)/(F96+N96+Q96+O96)</f>
        <v>0.61904761904761907</v>
      </c>
      <c r="W96" s="28">
        <f t="shared" ref="W96:W97" si="134">(I96+J96*2+K96*3+L96*4)/F96</f>
        <v>0.77777777777777779</v>
      </c>
      <c r="X96" s="28">
        <f t="shared" ref="X96:X97" si="135">V96+W96</f>
        <v>1.3968253968253967</v>
      </c>
      <c r="Y96" s="29">
        <f t="shared" ref="Y96:Y97" si="136">H96/F96</f>
        <v>0.55555555555555558</v>
      </c>
    </row>
    <row r="97" spans="2:25" x14ac:dyDescent="0.25">
      <c r="B97" s="108"/>
      <c r="C97" s="27" t="s">
        <v>109</v>
      </c>
      <c r="D97" s="27">
        <v>3</v>
      </c>
      <c r="E97" s="27">
        <v>12</v>
      </c>
      <c r="F97" s="27">
        <v>11</v>
      </c>
      <c r="G97" s="27">
        <v>3</v>
      </c>
      <c r="H97" s="27">
        <v>3</v>
      </c>
      <c r="I97" s="27">
        <v>2</v>
      </c>
      <c r="J97" s="27">
        <v>0</v>
      </c>
      <c r="K97" s="27">
        <v>0</v>
      </c>
      <c r="L97" s="27">
        <v>1</v>
      </c>
      <c r="M97" s="27">
        <v>2</v>
      </c>
      <c r="N97" s="27">
        <v>1</v>
      </c>
      <c r="O97" s="27">
        <v>0</v>
      </c>
      <c r="P97" s="27">
        <v>2</v>
      </c>
      <c r="Q97" s="27">
        <v>0</v>
      </c>
      <c r="R97" s="27">
        <v>0</v>
      </c>
      <c r="S97" s="27">
        <v>3</v>
      </c>
      <c r="T97" s="27">
        <v>0</v>
      </c>
      <c r="U97" s="27">
        <v>0</v>
      </c>
      <c r="V97" s="28">
        <f t="shared" si="133"/>
        <v>0.33333333333333331</v>
      </c>
      <c r="W97" s="28">
        <f t="shared" si="134"/>
        <v>0.54545454545454541</v>
      </c>
      <c r="X97" s="28">
        <f t="shared" si="135"/>
        <v>0.87878787878787867</v>
      </c>
      <c r="Y97" s="29">
        <f t="shared" si="136"/>
        <v>0.27272727272727271</v>
      </c>
    </row>
    <row r="98" spans="2:25" x14ac:dyDescent="0.25">
      <c r="B98" s="108"/>
      <c r="C98" s="47" t="s">
        <v>111</v>
      </c>
      <c r="D98" s="47">
        <f t="shared" ref="D98:U98" si="137">SUM(D93:D97)</f>
        <v>15</v>
      </c>
      <c r="E98" s="47">
        <f t="shared" si="137"/>
        <v>50</v>
      </c>
      <c r="F98" s="47">
        <f t="shared" si="137"/>
        <v>43</v>
      </c>
      <c r="G98" s="47">
        <f t="shared" si="137"/>
        <v>9</v>
      </c>
      <c r="H98" s="47">
        <f t="shared" si="137"/>
        <v>16</v>
      </c>
      <c r="I98" s="47">
        <f t="shared" si="137"/>
        <v>12</v>
      </c>
      <c r="J98" s="47">
        <f t="shared" si="137"/>
        <v>1</v>
      </c>
      <c r="K98" s="47">
        <f t="shared" si="137"/>
        <v>0</v>
      </c>
      <c r="L98" s="47">
        <f t="shared" si="137"/>
        <v>3</v>
      </c>
      <c r="M98" s="47">
        <f t="shared" si="137"/>
        <v>12</v>
      </c>
      <c r="N98" s="47">
        <f t="shared" si="137"/>
        <v>5</v>
      </c>
      <c r="O98" s="47">
        <f t="shared" si="137"/>
        <v>0</v>
      </c>
      <c r="P98" s="47">
        <f t="shared" si="137"/>
        <v>7</v>
      </c>
      <c r="Q98" s="47">
        <f t="shared" si="137"/>
        <v>1</v>
      </c>
      <c r="R98" s="47">
        <f t="shared" si="137"/>
        <v>0</v>
      </c>
      <c r="S98" s="47">
        <f t="shared" si="137"/>
        <v>4</v>
      </c>
      <c r="T98" s="47">
        <f t="shared" si="137"/>
        <v>2</v>
      </c>
      <c r="U98" s="47">
        <f t="shared" si="137"/>
        <v>0</v>
      </c>
      <c r="V98" s="109">
        <f t="shared" si="121"/>
        <v>0.44897959183673469</v>
      </c>
      <c r="W98" s="109">
        <f t="shared" si="122"/>
        <v>0.60465116279069764</v>
      </c>
      <c r="X98" s="109">
        <f t="shared" si="123"/>
        <v>1.0536307546274324</v>
      </c>
      <c r="Y98" s="110">
        <f t="shared" si="124"/>
        <v>0.37209302325581395</v>
      </c>
    </row>
    <row r="99" spans="2:25" x14ac:dyDescent="0.25">
      <c r="B99" s="10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111"/>
      <c r="W99" s="111"/>
      <c r="X99" s="111"/>
      <c r="Y99" s="112"/>
    </row>
    <row r="100" spans="2:25" ht="15.75" thickBot="1" x14ac:dyDescent="0.3">
      <c r="B100" s="113"/>
      <c r="C100" s="31" t="s">
        <v>113</v>
      </c>
      <c r="D100" s="31">
        <f t="shared" ref="D100:U100" si="138">D90+D98</f>
        <v>37</v>
      </c>
      <c r="E100" s="31">
        <f t="shared" si="138"/>
        <v>125</v>
      </c>
      <c r="F100" s="31">
        <f t="shared" si="138"/>
        <v>106</v>
      </c>
      <c r="G100" s="31">
        <f t="shared" si="138"/>
        <v>21</v>
      </c>
      <c r="H100" s="31">
        <f t="shared" si="138"/>
        <v>39</v>
      </c>
      <c r="I100" s="31">
        <f t="shared" si="138"/>
        <v>28</v>
      </c>
      <c r="J100" s="31">
        <f t="shared" si="138"/>
        <v>6</v>
      </c>
      <c r="K100" s="31">
        <f t="shared" si="138"/>
        <v>0</v>
      </c>
      <c r="L100" s="31">
        <f t="shared" si="138"/>
        <v>5</v>
      </c>
      <c r="M100" s="31">
        <f t="shared" si="138"/>
        <v>28</v>
      </c>
      <c r="N100" s="31">
        <f t="shared" si="138"/>
        <v>11</v>
      </c>
      <c r="O100" s="31">
        <f t="shared" si="138"/>
        <v>2</v>
      </c>
      <c r="P100" s="31">
        <f t="shared" si="138"/>
        <v>12</v>
      </c>
      <c r="Q100" s="31">
        <f t="shared" si="138"/>
        <v>5</v>
      </c>
      <c r="R100" s="31">
        <f t="shared" si="138"/>
        <v>2</v>
      </c>
      <c r="S100" s="31">
        <f t="shared" si="138"/>
        <v>6</v>
      </c>
      <c r="T100" s="31">
        <f t="shared" si="138"/>
        <v>5</v>
      </c>
      <c r="U100" s="31">
        <f t="shared" si="138"/>
        <v>0</v>
      </c>
      <c r="V100" s="114">
        <f t="shared" ref="V100" si="139">(H100+N100+Q100)/(F100+N100+Q100+O100)</f>
        <v>0.44354838709677419</v>
      </c>
      <c r="W100" s="114">
        <f t="shared" ref="W100" si="140">(I100+J100*2+K100*3+L100*4)/F100</f>
        <v>0.56603773584905659</v>
      </c>
      <c r="X100" s="114">
        <f t="shared" ref="X100" si="141">V100+W100</f>
        <v>1.0095861229458307</v>
      </c>
      <c r="Y100" s="115">
        <f t="shared" ref="Y100" si="142">H100/F100</f>
        <v>0.36792452830188677</v>
      </c>
    </row>
    <row r="101" spans="2:25" x14ac:dyDescent="0.2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137"/>
      <c r="W101" s="137"/>
      <c r="X101" s="137"/>
      <c r="Y101" s="137"/>
    </row>
    <row r="102" spans="2:25" ht="15.75" thickBot="1" x14ac:dyDescent="0.3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137"/>
      <c r="W102" s="137"/>
      <c r="X102" s="137"/>
      <c r="Y102" s="137"/>
    </row>
    <row r="103" spans="2:25" ht="18.75" x14ac:dyDescent="0.3">
      <c r="B103" s="131" t="s">
        <v>211</v>
      </c>
      <c r="C103" s="94" t="s">
        <v>110</v>
      </c>
      <c r="D103" s="94" t="s">
        <v>48</v>
      </c>
      <c r="E103" s="94" t="s">
        <v>49</v>
      </c>
      <c r="F103" s="94" t="s">
        <v>0</v>
      </c>
      <c r="G103" s="94" t="s">
        <v>1</v>
      </c>
      <c r="H103" s="94" t="s">
        <v>2</v>
      </c>
      <c r="I103" s="94" t="s">
        <v>9</v>
      </c>
      <c r="J103" s="94" t="s">
        <v>11</v>
      </c>
      <c r="K103" s="94" t="s">
        <v>50</v>
      </c>
      <c r="L103" s="94" t="s">
        <v>51</v>
      </c>
      <c r="M103" s="94" t="s">
        <v>3</v>
      </c>
      <c r="N103" s="94" t="s">
        <v>4</v>
      </c>
      <c r="O103" s="94" t="s">
        <v>52</v>
      </c>
      <c r="P103" s="94" t="s">
        <v>5</v>
      </c>
      <c r="Q103" s="94" t="s">
        <v>53</v>
      </c>
      <c r="R103" s="94" t="s">
        <v>54</v>
      </c>
      <c r="S103" s="94" t="s">
        <v>55</v>
      </c>
      <c r="T103" s="94" t="s">
        <v>56</v>
      </c>
      <c r="U103" s="94" t="s">
        <v>57</v>
      </c>
      <c r="V103" s="94" t="s">
        <v>58</v>
      </c>
      <c r="W103" s="94" t="s">
        <v>59</v>
      </c>
      <c r="X103" s="94" t="s">
        <v>60</v>
      </c>
      <c r="Y103" s="132" t="s">
        <v>61</v>
      </c>
    </row>
    <row r="104" spans="2:25" ht="18.75" x14ac:dyDescent="0.3">
      <c r="B104" s="127" t="s">
        <v>147</v>
      </c>
      <c r="C104" s="10" t="s">
        <v>82</v>
      </c>
      <c r="D104" s="10">
        <v>1</v>
      </c>
      <c r="E104" s="10">
        <v>4</v>
      </c>
      <c r="F104" s="10">
        <v>3</v>
      </c>
      <c r="G104" s="10">
        <v>1</v>
      </c>
      <c r="H104" s="10">
        <v>1</v>
      </c>
      <c r="I104" s="10">
        <v>1</v>
      </c>
      <c r="J104" s="10">
        <v>0</v>
      </c>
      <c r="K104" s="10">
        <v>0</v>
      </c>
      <c r="L104" s="10">
        <v>0</v>
      </c>
      <c r="M104" s="10">
        <v>0</v>
      </c>
      <c r="N104" s="10">
        <v>1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2">
        <f t="shared" ref="V104" si="143">(H104+N104+Q104)/(F104+N104+Q104+O104)</f>
        <v>0.5</v>
      </c>
      <c r="W104" s="12">
        <f t="shared" ref="W104" si="144">(I104+J104*2+K104*3+L104*4)/F104</f>
        <v>0.33333333333333331</v>
      </c>
      <c r="X104" s="12">
        <f t="shared" ref="X104" si="145">V104+W104</f>
        <v>0.83333333333333326</v>
      </c>
      <c r="Y104" s="18">
        <f t="shared" ref="Y104" si="146">H104/F104</f>
        <v>0.33333333333333331</v>
      </c>
    </row>
    <row r="105" spans="2:25" x14ac:dyDescent="0.25">
      <c r="B105" s="128"/>
      <c r="C105" s="17"/>
      <c r="D105" s="10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2"/>
      <c r="W105" s="12"/>
      <c r="X105" s="12"/>
      <c r="Y105" s="18"/>
    </row>
    <row r="106" spans="2:25" x14ac:dyDescent="0.25">
      <c r="B106" s="128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2"/>
      <c r="W106" s="12"/>
      <c r="X106" s="12"/>
      <c r="Y106" s="18"/>
    </row>
    <row r="107" spans="2:25" x14ac:dyDescent="0.25">
      <c r="B107" s="128"/>
      <c r="C107" s="10" t="s">
        <v>111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2"/>
      <c r="W107" s="12"/>
      <c r="X107" s="12"/>
      <c r="Y107" s="18"/>
    </row>
    <row r="108" spans="2:25" x14ac:dyDescent="0.25">
      <c r="B108" s="128"/>
      <c r="C108" s="10" t="s">
        <v>109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2"/>
      <c r="W108" s="12"/>
      <c r="X108" s="12"/>
      <c r="Y108" s="18"/>
    </row>
    <row r="109" spans="2:25" x14ac:dyDescent="0.25">
      <c r="B109" s="128"/>
      <c r="C109" s="17" t="s">
        <v>111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2"/>
      <c r="W109" s="12"/>
      <c r="X109" s="12"/>
      <c r="Y109" s="18"/>
    </row>
    <row r="110" spans="2:25" x14ac:dyDescent="0.25">
      <c r="B110" s="134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12"/>
      <c r="W110" s="12"/>
      <c r="X110" s="12"/>
      <c r="Y110" s="18"/>
    </row>
    <row r="111" spans="2:25" ht="15.75" thickBot="1" x14ac:dyDescent="0.3">
      <c r="B111" s="139"/>
      <c r="C111" s="19" t="s">
        <v>113</v>
      </c>
      <c r="D111" s="19">
        <f>D104+D109</f>
        <v>1</v>
      </c>
      <c r="E111" s="19">
        <f t="shared" ref="E111:U111" si="147">E104+E109</f>
        <v>4</v>
      </c>
      <c r="F111" s="19">
        <f t="shared" si="147"/>
        <v>3</v>
      </c>
      <c r="G111" s="19">
        <f t="shared" si="147"/>
        <v>1</v>
      </c>
      <c r="H111" s="19">
        <f t="shared" si="147"/>
        <v>1</v>
      </c>
      <c r="I111" s="19">
        <f t="shared" si="147"/>
        <v>1</v>
      </c>
      <c r="J111" s="19">
        <f t="shared" si="147"/>
        <v>0</v>
      </c>
      <c r="K111" s="19">
        <f t="shared" si="147"/>
        <v>0</v>
      </c>
      <c r="L111" s="19">
        <f t="shared" si="147"/>
        <v>0</v>
      </c>
      <c r="M111" s="19">
        <f t="shared" si="147"/>
        <v>0</v>
      </c>
      <c r="N111" s="19">
        <f t="shared" si="147"/>
        <v>1</v>
      </c>
      <c r="O111" s="19">
        <f t="shared" si="147"/>
        <v>0</v>
      </c>
      <c r="P111" s="19">
        <f t="shared" si="147"/>
        <v>0</v>
      </c>
      <c r="Q111" s="19">
        <f t="shared" si="147"/>
        <v>0</v>
      </c>
      <c r="R111" s="19">
        <f t="shared" si="147"/>
        <v>0</v>
      </c>
      <c r="S111" s="19">
        <f t="shared" si="147"/>
        <v>0</v>
      </c>
      <c r="T111" s="19">
        <f t="shared" si="147"/>
        <v>0</v>
      </c>
      <c r="U111" s="19">
        <f t="shared" si="147"/>
        <v>0</v>
      </c>
      <c r="V111" s="21">
        <f t="shared" ref="V111" si="148">(H111+N111+Q111)/(F111+N111+Q111+O111)</f>
        <v>0.5</v>
      </c>
      <c r="W111" s="21">
        <f t="shared" ref="W111" si="149">(I111+J111*2+K111*3+L111*4)/F111</f>
        <v>0.33333333333333331</v>
      </c>
      <c r="X111" s="21">
        <f t="shared" ref="X111" si="150">V111+W111</f>
        <v>0.83333333333333326</v>
      </c>
      <c r="Y111" s="22">
        <f t="shared" ref="Y111" si="151">H111/F111</f>
        <v>0.33333333333333331</v>
      </c>
    </row>
    <row r="112" spans="2:25" x14ac:dyDescent="0.25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137"/>
      <c r="W112" s="137"/>
      <c r="X112" s="137"/>
      <c r="Y112" s="137"/>
    </row>
    <row r="113" spans="2:25" ht="15" customHeight="1" x14ac:dyDescent="0.25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137"/>
      <c r="W113" s="137"/>
      <c r="X113" s="137"/>
      <c r="Y113" s="137"/>
    </row>
    <row r="114" spans="2:25" x14ac:dyDescent="0.25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137"/>
      <c r="W114" s="137"/>
      <c r="X114" s="137"/>
      <c r="Y114" s="137"/>
    </row>
    <row r="116" spans="2:25" ht="15.75" thickBot="1" x14ac:dyDescent="0.3"/>
    <row r="117" spans="2:25" ht="18.75" x14ac:dyDescent="0.3">
      <c r="B117" s="48" t="s">
        <v>32</v>
      </c>
      <c r="C117" s="26" t="s">
        <v>110</v>
      </c>
      <c r="D117" s="26" t="s">
        <v>48</v>
      </c>
      <c r="E117" s="26" t="s">
        <v>49</v>
      </c>
      <c r="F117" s="26" t="s">
        <v>0</v>
      </c>
      <c r="G117" s="26" t="s">
        <v>1</v>
      </c>
      <c r="H117" s="26" t="s">
        <v>2</v>
      </c>
      <c r="I117" s="26" t="s">
        <v>9</v>
      </c>
      <c r="J117" s="26" t="s">
        <v>11</v>
      </c>
      <c r="K117" s="26" t="s">
        <v>50</v>
      </c>
      <c r="L117" s="26" t="s">
        <v>51</v>
      </c>
      <c r="M117" s="26" t="s">
        <v>3</v>
      </c>
      <c r="N117" s="26" t="s">
        <v>4</v>
      </c>
      <c r="O117" s="26" t="s">
        <v>52</v>
      </c>
      <c r="P117" s="26" t="s">
        <v>5</v>
      </c>
      <c r="Q117" s="26" t="s">
        <v>53</v>
      </c>
      <c r="R117" s="26" t="s">
        <v>54</v>
      </c>
      <c r="S117" s="26" t="s">
        <v>55</v>
      </c>
      <c r="T117" s="26" t="s">
        <v>56</v>
      </c>
      <c r="U117" s="26" t="s">
        <v>57</v>
      </c>
      <c r="V117" s="26" t="s">
        <v>58</v>
      </c>
      <c r="W117" s="26" t="s">
        <v>59</v>
      </c>
      <c r="X117" s="26" t="s">
        <v>60</v>
      </c>
      <c r="Y117" s="107" t="s">
        <v>61</v>
      </c>
    </row>
    <row r="118" spans="2:25" ht="18.75" x14ac:dyDescent="0.3">
      <c r="B118" s="73" t="s">
        <v>148</v>
      </c>
      <c r="C118" s="27" t="s">
        <v>79</v>
      </c>
      <c r="D118" s="27">
        <v>7</v>
      </c>
      <c r="E118" s="27">
        <v>32</v>
      </c>
      <c r="F118" s="27">
        <v>30</v>
      </c>
      <c r="G118" s="27">
        <v>4</v>
      </c>
      <c r="H118" s="27">
        <v>7</v>
      </c>
      <c r="I118" s="27">
        <v>7</v>
      </c>
      <c r="J118" s="27">
        <v>0</v>
      </c>
      <c r="K118" s="27">
        <v>0</v>
      </c>
      <c r="L118" s="27">
        <v>0</v>
      </c>
      <c r="M118" s="27">
        <v>7</v>
      </c>
      <c r="N118" s="27">
        <v>2</v>
      </c>
      <c r="O118" s="27">
        <v>0</v>
      </c>
      <c r="P118" s="27">
        <v>7</v>
      </c>
      <c r="Q118" s="27">
        <v>0</v>
      </c>
      <c r="R118" s="27">
        <v>0</v>
      </c>
      <c r="S118" s="27">
        <v>2</v>
      </c>
      <c r="T118" s="27">
        <v>0</v>
      </c>
      <c r="U118" s="27">
        <v>0</v>
      </c>
      <c r="V118" s="28">
        <f>(H118+N118+Q118)/(F118+N118+Q118+O118)</f>
        <v>0.28125</v>
      </c>
      <c r="W118" s="28">
        <f>(I118+J118*2+K118*3+L118*4)/F118</f>
        <v>0.23333333333333334</v>
      </c>
      <c r="X118" s="28">
        <f>V118+W118</f>
        <v>0.51458333333333339</v>
      </c>
      <c r="Y118" s="29">
        <f>H118/F118</f>
        <v>0.23333333333333334</v>
      </c>
    </row>
    <row r="119" spans="2:25" x14ac:dyDescent="0.25">
      <c r="B119" s="108"/>
      <c r="C119" s="27" t="s">
        <v>80</v>
      </c>
      <c r="D119" s="27">
        <f>'June Update'!C35</f>
        <v>2</v>
      </c>
      <c r="E119" s="27">
        <f>'June Update'!D35</f>
        <v>5</v>
      </c>
      <c r="F119" s="27">
        <f>'June Update'!E35</f>
        <v>5</v>
      </c>
      <c r="G119" s="27">
        <f>'June Update'!F35</f>
        <v>1</v>
      </c>
      <c r="H119" s="27">
        <f>'June Update'!G35</f>
        <v>1</v>
      </c>
      <c r="I119" s="27">
        <f>'June Update'!H35</f>
        <v>1</v>
      </c>
      <c r="J119" s="27">
        <f>'June Update'!I35</f>
        <v>0</v>
      </c>
      <c r="K119" s="27">
        <f>'June Update'!J35</f>
        <v>0</v>
      </c>
      <c r="L119" s="27">
        <f>'June Update'!K35</f>
        <v>0</v>
      </c>
      <c r="M119" s="27">
        <f>'June Update'!L35</f>
        <v>0</v>
      </c>
      <c r="N119" s="27">
        <f>'June Update'!M35</f>
        <v>0</v>
      </c>
      <c r="O119" s="27">
        <f>'June Update'!N35</f>
        <v>0</v>
      </c>
      <c r="P119" s="27">
        <f>'June Update'!O35</f>
        <v>1</v>
      </c>
      <c r="Q119" s="27">
        <f>'June Update'!P35</f>
        <v>0</v>
      </c>
      <c r="R119" s="27">
        <f>'June Update'!Q35</f>
        <v>0</v>
      </c>
      <c r="S119" s="27">
        <f>'June Update'!R35</f>
        <v>1</v>
      </c>
      <c r="T119" s="27">
        <f>'June Update'!S35</f>
        <v>1</v>
      </c>
      <c r="U119" s="27">
        <f>'June Update'!T35</f>
        <v>0</v>
      </c>
      <c r="V119" s="28">
        <f>(H119+N119+Q119)/(F119+N119+Q119+O119)</f>
        <v>0.2</v>
      </c>
      <c r="W119" s="28">
        <f>(I119+J119*2+K119*3+L119*4)/F119</f>
        <v>0.2</v>
      </c>
      <c r="X119" s="28">
        <f>V119+W119</f>
        <v>0.4</v>
      </c>
      <c r="Y119" s="29">
        <f>H119/F119</f>
        <v>0.2</v>
      </c>
    </row>
    <row r="120" spans="2:25" x14ac:dyDescent="0.25">
      <c r="B120" s="108"/>
      <c r="C120" s="27" t="s">
        <v>81</v>
      </c>
      <c r="D120" s="27">
        <f>'July Update'!C18</f>
        <v>5</v>
      </c>
      <c r="E120" s="27">
        <f>'July Update'!D18</f>
        <v>17</v>
      </c>
      <c r="F120" s="27">
        <f>'July Update'!E18</f>
        <v>16</v>
      </c>
      <c r="G120" s="27">
        <f>'July Update'!F18</f>
        <v>4</v>
      </c>
      <c r="H120" s="27">
        <f>'July Update'!G18</f>
        <v>5</v>
      </c>
      <c r="I120" s="27">
        <f>'July Update'!H18</f>
        <v>4</v>
      </c>
      <c r="J120" s="27">
        <f>'July Update'!I18</f>
        <v>1</v>
      </c>
      <c r="K120" s="27">
        <f>'July Update'!J18</f>
        <v>0</v>
      </c>
      <c r="L120" s="27">
        <f>'July Update'!K18</f>
        <v>0</v>
      </c>
      <c r="M120" s="27">
        <f>'July Update'!L18</f>
        <v>2</v>
      </c>
      <c r="N120" s="27">
        <f>'July Update'!M18</f>
        <v>1</v>
      </c>
      <c r="O120" s="27">
        <f>'July Update'!N18</f>
        <v>0</v>
      </c>
      <c r="P120" s="27">
        <f>'July Update'!O18</f>
        <v>2</v>
      </c>
      <c r="Q120" s="27">
        <f>'July Update'!P18</f>
        <v>0</v>
      </c>
      <c r="R120" s="27">
        <f>'July Update'!Q18</f>
        <v>1</v>
      </c>
      <c r="S120" s="27">
        <f>'July Update'!R18</f>
        <v>0</v>
      </c>
      <c r="T120" s="27">
        <f>'July Update'!S18</f>
        <v>3</v>
      </c>
      <c r="U120" s="27">
        <f>'July Update'!T18</f>
        <v>0</v>
      </c>
      <c r="V120" s="28">
        <f>'July Update'!U18</f>
        <v>0.35294117647058826</v>
      </c>
      <c r="W120" s="28">
        <f>'July Update'!V18</f>
        <v>0.375</v>
      </c>
      <c r="X120" s="28">
        <f>'July Update'!W18</f>
        <v>0.72794117647058831</v>
      </c>
      <c r="Y120" s="29">
        <f>'July Update'!X18</f>
        <v>0.3125</v>
      </c>
    </row>
    <row r="121" spans="2:25" x14ac:dyDescent="0.25">
      <c r="B121" s="108"/>
      <c r="C121" s="27" t="s">
        <v>82</v>
      </c>
      <c r="D121" s="27">
        <f>'Aug Update'!C29</f>
        <v>1</v>
      </c>
      <c r="E121" s="27">
        <f>'Aug Update'!D29</f>
        <v>5</v>
      </c>
      <c r="F121" s="27">
        <f>'Aug Update'!E29</f>
        <v>4</v>
      </c>
      <c r="G121" s="27">
        <f>'Aug Update'!F29</f>
        <v>2</v>
      </c>
      <c r="H121" s="27">
        <f>'Aug Update'!G29</f>
        <v>1</v>
      </c>
      <c r="I121" s="27">
        <f>'Aug Update'!H29</f>
        <v>1</v>
      </c>
      <c r="J121" s="27">
        <f>'Aug Update'!I29</f>
        <v>0</v>
      </c>
      <c r="K121" s="27">
        <f>'Aug Update'!J29</f>
        <v>0</v>
      </c>
      <c r="L121" s="27">
        <f>'Aug Update'!K29</f>
        <v>0</v>
      </c>
      <c r="M121" s="27">
        <f>'Aug Update'!L29</f>
        <v>0</v>
      </c>
      <c r="N121" s="27">
        <f>'Aug Update'!M29</f>
        <v>1</v>
      </c>
      <c r="O121" s="27">
        <f>'Aug Update'!N29</f>
        <v>0</v>
      </c>
      <c r="P121" s="27">
        <f>'Aug Update'!O29</f>
        <v>0</v>
      </c>
      <c r="Q121" s="27">
        <f>'Aug Update'!P29</f>
        <v>0</v>
      </c>
      <c r="R121" s="27">
        <f>'Aug Update'!Q29</f>
        <v>2</v>
      </c>
      <c r="S121" s="27">
        <f>'Aug Update'!R29</f>
        <v>0</v>
      </c>
      <c r="T121" s="27">
        <f>'Aug Update'!S29</f>
        <v>0</v>
      </c>
      <c r="U121" s="27">
        <f>'Aug Update'!T29</f>
        <v>0</v>
      </c>
      <c r="V121" s="28">
        <f>'Aug Update'!U29</f>
        <v>0.4</v>
      </c>
      <c r="W121" s="28">
        <f>'Aug Update'!V29</f>
        <v>0.25</v>
      </c>
      <c r="X121" s="28">
        <f>'Aug Update'!W29</f>
        <v>0.65</v>
      </c>
      <c r="Y121" s="29">
        <f>'Aug Update'!X29</f>
        <v>0.25</v>
      </c>
    </row>
    <row r="122" spans="2:25" x14ac:dyDescent="0.25">
      <c r="B122" s="108"/>
      <c r="C122" s="47" t="s">
        <v>110</v>
      </c>
      <c r="D122" s="47">
        <f>SUM(D118:D121)</f>
        <v>15</v>
      </c>
      <c r="E122" s="47">
        <f t="shared" ref="E122:U122" si="152">SUM(E118:E121)</f>
        <v>59</v>
      </c>
      <c r="F122" s="47">
        <f t="shared" si="152"/>
        <v>55</v>
      </c>
      <c r="G122" s="47">
        <f t="shared" si="152"/>
        <v>11</v>
      </c>
      <c r="H122" s="47">
        <f t="shared" si="152"/>
        <v>14</v>
      </c>
      <c r="I122" s="47">
        <f t="shared" si="152"/>
        <v>13</v>
      </c>
      <c r="J122" s="47">
        <f t="shared" si="152"/>
        <v>1</v>
      </c>
      <c r="K122" s="47">
        <f t="shared" si="152"/>
        <v>0</v>
      </c>
      <c r="L122" s="47">
        <f t="shared" si="152"/>
        <v>0</v>
      </c>
      <c r="M122" s="47">
        <f t="shared" si="152"/>
        <v>9</v>
      </c>
      <c r="N122" s="47">
        <f t="shared" si="152"/>
        <v>4</v>
      </c>
      <c r="O122" s="47">
        <f t="shared" si="152"/>
        <v>0</v>
      </c>
      <c r="P122" s="47">
        <f t="shared" si="152"/>
        <v>10</v>
      </c>
      <c r="Q122" s="47">
        <f t="shared" si="152"/>
        <v>0</v>
      </c>
      <c r="R122" s="47">
        <f t="shared" si="152"/>
        <v>3</v>
      </c>
      <c r="S122" s="47">
        <f t="shared" si="152"/>
        <v>3</v>
      </c>
      <c r="T122" s="47">
        <f t="shared" si="152"/>
        <v>4</v>
      </c>
      <c r="U122" s="47">
        <f t="shared" si="152"/>
        <v>0</v>
      </c>
      <c r="V122" s="109">
        <f>(H122+N122+Q122)/(F122+N122+Q122+O122)</f>
        <v>0.30508474576271188</v>
      </c>
      <c r="W122" s="109">
        <f>(I122+J122*2+K122*3+L122*4)/F122</f>
        <v>0.27272727272727271</v>
      </c>
      <c r="X122" s="109">
        <f>V122+W122</f>
        <v>0.57781201848998465</v>
      </c>
      <c r="Y122" s="110">
        <f>H122/F122</f>
        <v>0.25454545454545452</v>
      </c>
    </row>
    <row r="123" spans="2:25" x14ac:dyDescent="0.25">
      <c r="B123" s="108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109"/>
      <c r="W123" s="109"/>
      <c r="X123" s="109"/>
      <c r="Y123" s="110"/>
    </row>
    <row r="124" spans="2:25" x14ac:dyDescent="0.25">
      <c r="B124" s="108"/>
      <c r="C124" s="47" t="s">
        <v>111</v>
      </c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109"/>
      <c r="W124" s="109"/>
      <c r="X124" s="109"/>
      <c r="Y124" s="110"/>
    </row>
    <row r="125" spans="2:25" x14ac:dyDescent="0.25">
      <c r="B125" s="108"/>
      <c r="C125" s="27" t="s">
        <v>107</v>
      </c>
      <c r="D125" s="27">
        <v>2</v>
      </c>
      <c r="E125" s="27">
        <v>7</v>
      </c>
      <c r="F125" s="27">
        <v>7</v>
      </c>
      <c r="G125" s="27">
        <v>0</v>
      </c>
      <c r="H125" s="27">
        <v>2</v>
      </c>
      <c r="I125" s="27">
        <v>0</v>
      </c>
      <c r="J125" s="27">
        <v>2</v>
      </c>
      <c r="K125" s="27">
        <v>0</v>
      </c>
      <c r="L125" s="27">
        <v>0</v>
      </c>
      <c r="M125" s="27">
        <v>1</v>
      </c>
      <c r="N125" s="27">
        <v>0</v>
      </c>
      <c r="O125" s="27">
        <v>0</v>
      </c>
      <c r="P125" s="27">
        <v>2</v>
      </c>
      <c r="Q125" s="27">
        <v>0</v>
      </c>
      <c r="R125" s="27">
        <v>0</v>
      </c>
      <c r="S125" s="27">
        <v>0</v>
      </c>
      <c r="T125" s="27">
        <v>1</v>
      </c>
      <c r="U125" s="27">
        <v>0</v>
      </c>
      <c r="V125" s="28">
        <f t="shared" ref="V125:V130" si="153">(H125+N125+Q125)/(F125+N125+Q125+O125)</f>
        <v>0.2857142857142857</v>
      </c>
      <c r="W125" s="28">
        <f t="shared" ref="W125:W130" si="154">(I125+J125*2+K125*3+L125*4)/F125</f>
        <v>0.5714285714285714</v>
      </c>
      <c r="X125" s="28">
        <f t="shared" ref="X125:X130" si="155">V125+W125</f>
        <v>0.8571428571428571</v>
      </c>
      <c r="Y125" s="29">
        <f t="shared" ref="Y125:Y130" si="156">H125/F125</f>
        <v>0.2857142857142857</v>
      </c>
    </row>
    <row r="126" spans="2:25" x14ac:dyDescent="0.25">
      <c r="B126" s="108"/>
      <c r="C126" s="27" t="s">
        <v>149</v>
      </c>
      <c r="D126" s="27">
        <v>2</v>
      </c>
      <c r="E126" s="27">
        <v>5</v>
      </c>
      <c r="F126" s="27">
        <v>4</v>
      </c>
      <c r="G126" s="27">
        <v>1</v>
      </c>
      <c r="H126" s="27">
        <v>1</v>
      </c>
      <c r="I126" s="27">
        <v>1</v>
      </c>
      <c r="J126" s="27">
        <v>0</v>
      </c>
      <c r="K126" s="27">
        <v>0</v>
      </c>
      <c r="L126" s="27">
        <v>0</v>
      </c>
      <c r="M126" s="27">
        <v>1</v>
      </c>
      <c r="N126" s="27">
        <v>0</v>
      </c>
      <c r="O126" s="27">
        <v>0</v>
      </c>
      <c r="P126" s="27">
        <v>0</v>
      </c>
      <c r="Q126" s="27">
        <v>1</v>
      </c>
      <c r="R126" s="27">
        <v>1</v>
      </c>
      <c r="S126" s="27">
        <v>0</v>
      </c>
      <c r="T126" s="27">
        <v>2</v>
      </c>
      <c r="U126" s="27">
        <v>0</v>
      </c>
      <c r="V126" s="28">
        <f t="shared" ref="V126" si="157">(H126+N126+Q126)/(F126+N126+Q126+O126)</f>
        <v>0.4</v>
      </c>
      <c r="W126" s="28">
        <f t="shared" ref="W126" si="158">(I126+J126*2+K126*3+L126*4)/F126</f>
        <v>0.25</v>
      </c>
      <c r="X126" s="28">
        <f t="shared" ref="X126" si="159">V126+W126</f>
        <v>0.65</v>
      </c>
      <c r="Y126" s="29">
        <f t="shared" ref="Y126" si="160">H126/F126</f>
        <v>0.25</v>
      </c>
    </row>
    <row r="127" spans="2:25" x14ac:dyDescent="0.25">
      <c r="B127" s="108"/>
      <c r="C127" s="27" t="s">
        <v>112</v>
      </c>
      <c r="D127" s="27">
        <v>2</v>
      </c>
      <c r="E127" s="27">
        <v>8</v>
      </c>
      <c r="F127" s="27">
        <v>7</v>
      </c>
      <c r="G127" s="27">
        <v>1</v>
      </c>
      <c r="H127" s="27">
        <v>4</v>
      </c>
      <c r="I127" s="27">
        <v>3</v>
      </c>
      <c r="J127" s="27">
        <v>1</v>
      </c>
      <c r="K127" s="27">
        <v>0</v>
      </c>
      <c r="L127" s="27">
        <v>0</v>
      </c>
      <c r="M127" s="27">
        <v>1</v>
      </c>
      <c r="N127" s="27">
        <v>0</v>
      </c>
      <c r="O127" s="27">
        <v>1</v>
      </c>
      <c r="P127" s="27">
        <v>0</v>
      </c>
      <c r="Q127" s="27">
        <v>0</v>
      </c>
      <c r="R127" s="27">
        <v>0</v>
      </c>
      <c r="S127" s="27">
        <v>0</v>
      </c>
      <c r="T127" s="27">
        <v>1</v>
      </c>
      <c r="U127" s="27">
        <v>0</v>
      </c>
      <c r="V127" s="28">
        <f t="shared" ref="V127" si="161">(H127+N127+Q127)/(F127+N127+Q127+O127)</f>
        <v>0.5</v>
      </c>
      <c r="W127" s="28">
        <f t="shared" ref="W127" si="162">(I127+J127*2+K127*3+L127*4)/F127</f>
        <v>0.7142857142857143</v>
      </c>
      <c r="X127" s="28">
        <f t="shared" ref="X127" si="163">V127+W127</f>
        <v>1.2142857142857144</v>
      </c>
      <c r="Y127" s="29">
        <f t="shared" ref="Y127" si="164">H127/F127</f>
        <v>0.5714285714285714</v>
      </c>
    </row>
    <row r="128" spans="2:25" x14ac:dyDescent="0.25">
      <c r="B128" s="108"/>
      <c r="C128" s="27" t="s">
        <v>108</v>
      </c>
      <c r="D128" s="27">
        <v>6</v>
      </c>
      <c r="E128" s="27">
        <v>24</v>
      </c>
      <c r="F128" s="30">
        <v>20</v>
      </c>
      <c r="G128" s="27">
        <v>6</v>
      </c>
      <c r="H128" s="27">
        <v>8</v>
      </c>
      <c r="I128" s="27">
        <v>6</v>
      </c>
      <c r="J128" s="27">
        <v>1</v>
      </c>
      <c r="K128" s="27">
        <v>0</v>
      </c>
      <c r="L128" s="27">
        <v>1</v>
      </c>
      <c r="M128" s="27">
        <v>6</v>
      </c>
      <c r="N128" s="27">
        <v>4</v>
      </c>
      <c r="O128" s="27">
        <v>0</v>
      </c>
      <c r="P128" s="27">
        <v>1</v>
      </c>
      <c r="Q128" s="27">
        <v>0</v>
      </c>
      <c r="R128" s="27">
        <v>1</v>
      </c>
      <c r="S128" s="27">
        <v>0</v>
      </c>
      <c r="T128" s="27">
        <v>2</v>
      </c>
      <c r="U128" s="27">
        <v>1</v>
      </c>
      <c r="V128" s="28">
        <f>(H128+N128+Q128)/(F128+N128+Q128+O128)</f>
        <v>0.5</v>
      </c>
      <c r="W128" s="28">
        <f>(I128+J128*2+K128*3+L128*4)/F128</f>
        <v>0.6</v>
      </c>
      <c r="X128" s="28">
        <f>V128+W128</f>
        <v>1.1000000000000001</v>
      </c>
      <c r="Y128" s="29">
        <f>H128/F128</f>
        <v>0.4</v>
      </c>
    </row>
    <row r="129" spans="2:25" x14ac:dyDescent="0.25">
      <c r="B129" s="108"/>
      <c r="C129" s="27" t="s">
        <v>109</v>
      </c>
      <c r="D129" s="27">
        <v>1</v>
      </c>
      <c r="E129" s="27">
        <v>1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8">
        <f>(H129+N129+Q129)/(F129+N129+Q129+O129)</f>
        <v>0</v>
      </c>
      <c r="W129" s="28">
        <f>(I129+J129*2+K129*3+L129*4)/F129</f>
        <v>0</v>
      </c>
      <c r="X129" s="28">
        <f>V129+W129</f>
        <v>0</v>
      </c>
      <c r="Y129" s="29">
        <f>H129/F129</f>
        <v>0</v>
      </c>
    </row>
    <row r="130" spans="2:25" x14ac:dyDescent="0.25">
      <c r="B130" s="108"/>
      <c r="C130" s="47" t="s">
        <v>111</v>
      </c>
      <c r="D130" s="47">
        <f t="shared" ref="D130:U130" si="165">SUM(D125:D129)</f>
        <v>13</v>
      </c>
      <c r="E130" s="47">
        <f t="shared" si="165"/>
        <v>45</v>
      </c>
      <c r="F130" s="47">
        <f t="shared" si="165"/>
        <v>39</v>
      </c>
      <c r="G130" s="47">
        <f t="shared" si="165"/>
        <v>8</v>
      </c>
      <c r="H130" s="47">
        <f t="shared" si="165"/>
        <v>15</v>
      </c>
      <c r="I130" s="47">
        <f t="shared" si="165"/>
        <v>10</v>
      </c>
      <c r="J130" s="47">
        <f t="shared" si="165"/>
        <v>4</v>
      </c>
      <c r="K130" s="47">
        <f t="shared" si="165"/>
        <v>0</v>
      </c>
      <c r="L130" s="47">
        <f t="shared" si="165"/>
        <v>1</v>
      </c>
      <c r="M130" s="47">
        <f t="shared" si="165"/>
        <v>9</v>
      </c>
      <c r="N130" s="47">
        <f t="shared" si="165"/>
        <v>4</v>
      </c>
      <c r="O130" s="47">
        <f t="shared" si="165"/>
        <v>1</v>
      </c>
      <c r="P130" s="47">
        <f t="shared" si="165"/>
        <v>4</v>
      </c>
      <c r="Q130" s="47">
        <f t="shared" si="165"/>
        <v>1</v>
      </c>
      <c r="R130" s="47">
        <f t="shared" si="165"/>
        <v>2</v>
      </c>
      <c r="S130" s="47">
        <f t="shared" si="165"/>
        <v>0</v>
      </c>
      <c r="T130" s="47">
        <f t="shared" si="165"/>
        <v>6</v>
      </c>
      <c r="U130" s="47">
        <f t="shared" si="165"/>
        <v>1</v>
      </c>
      <c r="V130" s="109">
        <f t="shared" si="153"/>
        <v>0.44444444444444442</v>
      </c>
      <c r="W130" s="109">
        <f t="shared" si="154"/>
        <v>0.5641025641025641</v>
      </c>
      <c r="X130" s="109">
        <f t="shared" si="155"/>
        <v>1.0085470085470085</v>
      </c>
      <c r="Y130" s="110">
        <f t="shared" si="156"/>
        <v>0.38461538461538464</v>
      </c>
    </row>
    <row r="131" spans="2:25" x14ac:dyDescent="0.25">
      <c r="B131" s="108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111"/>
      <c r="W131" s="111"/>
      <c r="X131" s="111"/>
      <c r="Y131" s="112"/>
    </row>
    <row r="132" spans="2:25" ht="15.75" thickBot="1" x14ac:dyDescent="0.3">
      <c r="B132" s="113"/>
      <c r="C132" s="31" t="s">
        <v>113</v>
      </c>
      <c r="D132" s="31">
        <f t="shared" ref="D132:U132" si="166">D122+D130</f>
        <v>28</v>
      </c>
      <c r="E132" s="31">
        <f t="shared" si="166"/>
        <v>104</v>
      </c>
      <c r="F132" s="31">
        <f t="shared" si="166"/>
        <v>94</v>
      </c>
      <c r="G132" s="31">
        <f t="shared" si="166"/>
        <v>19</v>
      </c>
      <c r="H132" s="31">
        <f t="shared" si="166"/>
        <v>29</v>
      </c>
      <c r="I132" s="31">
        <f t="shared" si="166"/>
        <v>23</v>
      </c>
      <c r="J132" s="31">
        <f t="shared" si="166"/>
        <v>5</v>
      </c>
      <c r="K132" s="31">
        <f t="shared" si="166"/>
        <v>0</v>
      </c>
      <c r="L132" s="31">
        <f t="shared" si="166"/>
        <v>1</v>
      </c>
      <c r="M132" s="31">
        <f t="shared" si="166"/>
        <v>18</v>
      </c>
      <c r="N132" s="31">
        <f t="shared" si="166"/>
        <v>8</v>
      </c>
      <c r="O132" s="31">
        <f t="shared" si="166"/>
        <v>1</v>
      </c>
      <c r="P132" s="31">
        <f t="shared" si="166"/>
        <v>14</v>
      </c>
      <c r="Q132" s="31">
        <f t="shared" si="166"/>
        <v>1</v>
      </c>
      <c r="R132" s="31">
        <f t="shared" si="166"/>
        <v>5</v>
      </c>
      <c r="S132" s="31">
        <f t="shared" si="166"/>
        <v>3</v>
      </c>
      <c r="T132" s="31">
        <f t="shared" si="166"/>
        <v>10</v>
      </c>
      <c r="U132" s="31">
        <f t="shared" si="166"/>
        <v>1</v>
      </c>
      <c r="V132" s="114">
        <f t="shared" ref="V132" si="167">(H132+N132+Q132)/(F132+N132+Q132+O132)</f>
        <v>0.36538461538461536</v>
      </c>
      <c r="W132" s="114">
        <f t="shared" ref="W132" si="168">(I132+J132*2+K132*3+L132*4)/F132</f>
        <v>0.39361702127659576</v>
      </c>
      <c r="X132" s="114">
        <f t="shared" ref="X132" si="169">V132+W132</f>
        <v>0.75900163666121112</v>
      </c>
      <c r="Y132" s="115">
        <f t="shared" ref="Y132" si="170">H132/F132</f>
        <v>0.30851063829787234</v>
      </c>
    </row>
    <row r="134" spans="2:25" ht="15.75" thickBot="1" x14ac:dyDescent="0.3"/>
    <row r="135" spans="2:25" ht="18.75" x14ac:dyDescent="0.3">
      <c r="B135" s="131" t="s">
        <v>63</v>
      </c>
      <c r="C135" s="94" t="s">
        <v>110</v>
      </c>
      <c r="D135" s="94" t="s">
        <v>48</v>
      </c>
      <c r="E135" s="94" t="s">
        <v>49</v>
      </c>
      <c r="F135" s="94" t="s">
        <v>0</v>
      </c>
      <c r="G135" s="94" t="s">
        <v>1</v>
      </c>
      <c r="H135" s="94" t="s">
        <v>2</v>
      </c>
      <c r="I135" s="94" t="s">
        <v>9</v>
      </c>
      <c r="J135" s="94" t="s">
        <v>11</v>
      </c>
      <c r="K135" s="94" t="s">
        <v>50</v>
      </c>
      <c r="L135" s="94" t="s">
        <v>51</v>
      </c>
      <c r="M135" s="94" t="s">
        <v>3</v>
      </c>
      <c r="N135" s="94" t="s">
        <v>4</v>
      </c>
      <c r="O135" s="94" t="s">
        <v>52</v>
      </c>
      <c r="P135" s="94" t="s">
        <v>5</v>
      </c>
      <c r="Q135" s="94" t="s">
        <v>53</v>
      </c>
      <c r="R135" s="94" t="s">
        <v>54</v>
      </c>
      <c r="S135" s="94" t="s">
        <v>55</v>
      </c>
      <c r="T135" s="94" t="s">
        <v>56</v>
      </c>
      <c r="U135" s="94" t="s">
        <v>57</v>
      </c>
      <c r="V135" s="94" t="s">
        <v>58</v>
      </c>
      <c r="W135" s="94" t="s">
        <v>59</v>
      </c>
      <c r="X135" s="94" t="s">
        <v>60</v>
      </c>
      <c r="Y135" s="132" t="s">
        <v>61</v>
      </c>
    </row>
    <row r="136" spans="2:25" ht="18.75" x14ac:dyDescent="0.3">
      <c r="B136" s="133" t="s">
        <v>132</v>
      </c>
      <c r="C136" s="10" t="s">
        <v>79</v>
      </c>
      <c r="D136" s="10">
        <v>6</v>
      </c>
      <c r="E136" s="10">
        <v>22</v>
      </c>
      <c r="F136" s="10">
        <v>15</v>
      </c>
      <c r="G136" s="10">
        <v>11</v>
      </c>
      <c r="H136" s="10">
        <v>7</v>
      </c>
      <c r="I136" s="10">
        <v>5</v>
      </c>
      <c r="J136" s="10">
        <v>2</v>
      </c>
      <c r="K136" s="10">
        <v>0</v>
      </c>
      <c r="L136" s="10">
        <v>0</v>
      </c>
      <c r="M136" s="10">
        <v>4</v>
      </c>
      <c r="N136" s="10">
        <v>4</v>
      </c>
      <c r="O136" s="10">
        <v>0</v>
      </c>
      <c r="P136" s="10">
        <v>3</v>
      </c>
      <c r="Q136" s="10">
        <v>3</v>
      </c>
      <c r="R136" s="10">
        <v>1</v>
      </c>
      <c r="S136" s="10">
        <v>0</v>
      </c>
      <c r="T136" s="10">
        <v>7</v>
      </c>
      <c r="U136" s="10">
        <v>1</v>
      </c>
      <c r="V136" s="12">
        <f t="shared" ref="V136" si="171">(H136+N136+Q136)/(F136+N136+Q136+O136)</f>
        <v>0.63636363636363635</v>
      </c>
      <c r="W136" s="12">
        <f t="shared" ref="W136" si="172">(I136+J136*2+K136*3+L136*4)/F136</f>
        <v>0.6</v>
      </c>
      <c r="X136" s="12">
        <f t="shared" ref="X136" si="173">V136+W136</f>
        <v>1.2363636363636363</v>
      </c>
      <c r="Y136" s="18">
        <f t="shared" ref="Y136" si="174">H136/F136</f>
        <v>0.46666666666666667</v>
      </c>
    </row>
    <row r="137" spans="2:25" x14ac:dyDescent="0.25">
      <c r="B137" s="134"/>
      <c r="C137" s="10" t="s">
        <v>80</v>
      </c>
      <c r="D137" s="10">
        <f>'June Update'!C22</f>
        <v>2</v>
      </c>
      <c r="E137" s="10">
        <f>'June Update'!D22</f>
        <v>5</v>
      </c>
      <c r="F137" s="10">
        <f>'June Update'!E22</f>
        <v>3</v>
      </c>
      <c r="G137" s="10">
        <f>'June Update'!F22</f>
        <v>0</v>
      </c>
      <c r="H137" s="10">
        <f>'June Update'!G22</f>
        <v>0</v>
      </c>
      <c r="I137" s="10">
        <f>'June Update'!H22</f>
        <v>0</v>
      </c>
      <c r="J137" s="10">
        <f>'June Update'!I22</f>
        <v>0</v>
      </c>
      <c r="K137" s="10">
        <f>'June Update'!J22</f>
        <v>0</v>
      </c>
      <c r="L137" s="10">
        <f>'June Update'!K22</f>
        <v>0</v>
      </c>
      <c r="M137" s="10">
        <f>'June Update'!L22</f>
        <v>0</v>
      </c>
      <c r="N137" s="10">
        <f>'June Update'!M22</f>
        <v>2</v>
      </c>
      <c r="O137" s="10">
        <f>'June Update'!N22</f>
        <v>0</v>
      </c>
      <c r="P137" s="10">
        <f>'June Update'!O22</f>
        <v>0</v>
      </c>
      <c r="Q137" s="10">
        <f>'June Update'!P22</f>
        <v>0</v>
      </c>
      <c r="R137" s="10">
        <f>'June Update'!Q22</f>
        <v>0</v>
      </c>
      <c r="S137" s="10">
        <f>'June Update'!R22</f>
        <v>0</v>
      </c>
      <c r="T137" s="10">
        <f>'June Update'!S22</f>
        <v>0</v>
      </c>
      <c r="U137" s="10">
        <f>'June Update'!T22</f>
        <v>0</v>
      </c>
      <c r="V137" s="12">
        <f t="shared" ref="V137" si="175">(H137+N137+Q137)/(F137+N137+Q137+O137)</f>
        <v>0.4</v>
      </c>
      <c r="W137" s="12">
        <f t="shared" ref="W137" si="176">(I137+J137*2+K137*3+L137*4)/F137</f>
        <v>0</v>
      </c>
      <c r="X137" s="12">
        <f t="shared" ref="X137" si="177">V137+W137</f>
        <v>0.4</v>
      </c>
      <c r="Y137" s="18">
        <f t="shared" ref="Y137" si="178">H137/F137</f>
        <v>0</v>
      </c>
    </row>
    <row r="138" spans="2:25" x14ac:dyDescent="0.25">
      <c r="B138" s="134"/>
      <c r="C138" s="10" t="s">
        <v>81</v>
      </c>
      <c r="D138" s="10">
        <f>'July Update'!C19</f>
        <v>8</v>
      </c>
      <c r="E138" s="10">
        <f>'July Update'!D19</f>
        <v>27</v>
      </c>
      <c r="F138" s="10">
        <f>'July Update'!E19</f>
        <v>18</v>
      </c>
      <c r="G138" s="10">
        <f>'July Update'!F19</f>
        <v>6</v>
      </c>
      <c r="H138" s="10">
        <f>'July Update'!G19</f>
        <v>2</v>
      </c>
      <c r="I138" s="10">
        <f>'July Update'!H19</f>
        <v>2</v>
      </c>
      <c r="J138" s="10">
        <f>'July Update'!I19</f>
        <v>0</v>
      </c>
      <c r="K138" s="10">
        <f>'July Update'!J19</f>
        <v>0</v>
      </c>
      <c r="L138" s="10">
        <f>'July Update'!K19</f>
        <v>0</v>
      </c>
      <c r="M138" s="10">
        <f>'July Update'!L19</f>
        <v>5</v>
      </c>
      <c r="N138" s="10">
        <f>'July Update'!M19</f>
        <v>5</v>
      </c>
      <c r="O138" s="10">
        <f>'July Update'!N19</f>
        <v>0</v>
      </c>
      <c r="P138" s="10">
        <f>'July Update'!O19</f>
        <v>2</v>
      </c>
      <c r="Q138" s="10">
        <f>'July Update'!P19</f>
        <v>4</v>
      </c>
      <c r="R138" s="10">
        <f>'July Update'!Q19</f>
        <v>0</v>
      </c>
      <c r="S138" s="10">
        <f>'July Update'!R19</f>
        <v>2</v>
      </c>
      <c r="T138" s="10">
        <f>'July Update'!S19</f>
        <v>9</v>
      </c>
      <c r="U138" s="10">
        <f>'July Update'!T19</f>
        <v>0</v>
      </c>
      <c r="V138" s="12">
        <f>'July Update'!U19</f>
        <v>0.40740740740740738</v>
      </c>
      <c r="W138" s="12">
        <f>'July Update'!V19</f>
        <v>0.1111111111111111</v>
      </c>
      <c r="X138" s="12">
        <f>'July Update'!W19</f>
        <v>0.51851851851851849</v>
      </c>
      <c r="Y138" s="18">
        <f>'July Update'!X19</f>
        <v>0.1111111111111111</v>
      </c>
    </row>
    <row r="139" spans="2:25" x14ac:dyDescent="0.25">
      <c r="B139" s="134"/>
      <c r="C139" s="10" t="s">
        <v>82</v>
      </c>
      <c r="D139" s="10">
        <f>'Aug Update'!C30</f>
        <v>2</v>
      </c>
      <c r="E139" s="10">
        <f>'Aug Update'!D30</f>
        <v>5</v>
      </c>
      <c r="F139" s="10">
        <f>'Aug Update'!E30</f>
        <v>3</v>
      </c>
      <c r="G139" s="10">
        <f>'Aug Update'!F30</f>
        <v>1</v>
      </c>
      <c r="H139" s="10">
        <f>'Aug Update'!G30</f>
        <v>0</v>
      </c>
      <c r="I139" s="10">
        <f>'Aug Update'!H30</f>
        <v>0</v>
      </c>
      <c r="J139" s="10">
        <f>'Aug Update'!I30</f>
        <v>0</v>
      </c>
      <c r="K139" s="10">
        <f>'Aug Update'!J30</f>
        <v>0</v>
      </c>
      <c r="L139" s="10">
        <f>'Aug Update'!K30</f>
        <v>0</v>
      </c>
      <c r="M139" s="10">
        <f>'Aug Update'!L30</f>
        <v>0</v>
      </c>
      <c r="N139" s="10">
        <f>'Aug Update'!M30</f>
        <v>1</v>
      </c>
      <c r="O139" s="10">
        <f>'Aug Update'!N30</f>
        <v>0</v>
      </c>
      <c r="P139" s="10">
        <f>'Aug Update'!O30</f>
        <v>0</v>
      </c>
      <c r="Q139" s="10">
        <f>'Aug Update'!P30</f>
        <v>1</v>
      </c>
      <c r="R139" s="10">
        <f>'Aug Update'!Q30</f>
        <v>0</v>
      </c>
      <c r="S139" s="10">
        <f>'Aug Update'!R30</f>
        <v>1</v>
      </c>
      <c r="T139" s="10">
        <f>'Aug Update'!S30</f>
        <v>0</v>
      </c>
      <c r="U139" s="10">
        <f>'Aug Update'!T30</f>
        <v>0</v>
      </c>
      <c r="V139" s="12">
        <f>'Aug Update'!U30</f>
        <v>0.4</v>
      </c>
      <c r="W139" s="12">
        <f>'Aug Update'!V30</f>
        <v>0</v>
      </c>
      <c r="X139" s="12">
        <f>'Aug Update'!W30</f>
        <v>0.4</v>
      </c>
      <c r="Y139" s="18">
        <f>'Aug Update'!X30</f>
        <v>0</v>
      </c>
    </row>
    <row r="140" spans="2:25" x14ac:dyDescent="0.25">
      <c r="B140" s="134"/>
      <c r="C140" s="17" t="s">
        <v>110</v>
      </c>
      <c r="D140" s="17">
        <f>SUM(D136:D139)</f>
        <v>18</v>
      </c>
      <c r="E140" s="17">
        <f t="shared" ref="E140:U140" si="179">SUM(E136:E139)</f>
        <v>59</v>
      </c>
      <c r="F140" s="17">
        <f t="shared" si="179"/>
        <v>39</v>
      </c>
      <c r="G140" s="17">
        <f t="shared" si="179"/>
        <v>18</v>
      </c>
      <c r="H140" s="17">
        <f t="shared" si="179"/>
        <v>9</v>
      </c>
      <c r="I140" s="17">
        <f t="shared" si="179"/>
        <v>7</v>
      </c>
      <c r="J140" s="17">
        <f t="shared" si="179"/>
        <v>2</v>
      </c>
      <c r="K140" s="17">
        <f t="shared" si="179"/>
        <v>0</v>
      </c>
      <c r="L140" s="17">
        <f t="shared" si="179"/>
        <v>0</v>
      </c>
      <c r="M140" s="17">
        <f t="shared" si="179"/>
        <v>9</v>
      </c>
      <c r="N140" s="17">
        <f t="shared" si="179"/>
        <v>12</v>
      </c>
      <c r="O140" s="17">
        <f t="shared" si="179"/>
        <v>0</v>
      </c>
      <c r="P140" s="17">
        <f t="shared" si="179"/>
        <v>5</v>
      </c>
      <c r="Q140" s="17">
        <f t="shared" si="179"/>
        <v>8</v>
      </c>
      <c r="R140" s="17">
        <f t="shared" si="179"/>
        <v>1</v>
      </c>
      <c r="S140" s="17">
        <f t="shared" si="179"/>
        <v>3</v>
      </c>
      <c r="T140" s="17">
        <f t="shared" si="179"/>
        <v>16</v>
      </c>
      <c r="U140" s="17">
        <f t="shared" si="179"/>
        <v>1</v>
      </c>
      <c r="V140" s="135">
        <f t="shared" ref="V140" si="180">(H140+N140+Q140)/(F140+N140+Q140+O140)</f>
        <v>0.49152542372881358</v>
      </c>
      <c r="W140" s="135">
        <f t="shared" ref="W140" si="181">(I140+J140*2+K140*3+L140*4)/F140</f>
        <v>0.28205128205128205</v>
      </c>
      <c r="X140" s="135">
        <f t="shared" ref="X140" si="182">V140+W140</f>
        <v>0.77357670578009563</v>
      </c>
      <c r="Y140" s="136">
        <f t="shared" ref="Y140" si="183">H140/F140</f>
        <v>0.23076923076923078</v>
      </c>
    </row>
    <row r="141" spans="2:25" x14ac:dyDescent="0.25">
      <c r="B141" s="134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35"/>
      <c r="W141" s="135"/>
      <c r="X141" s="135"/>
      <c r="Y141" s="136"/>
    </row>
    <row r="142" spans="2:25" x14ac:dyDescent="0.25">
      <c r="B142" s="134"/>
      <c r="C142" s="17" t="s">
        <v>111</v>
      </c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35"/>
      <c r="W142" s="135"/>
      <c r="X142" s="135"/>
      <c r="Y142" s="136"/>
    </row>
    <row r="143" spans="2:25" x14ac:dyDescent="0.25">
      <c r="B143" s="134"/>
      <c r="C143" s="10" t="s">
        <v>107</v>
      </c>
      <c r="D143" s="10">
        <v>2</v>
      </c>
      <c r="E143" s="10">
        <v>7</v>
      </c>
      <c r="F143" s="10">
        <v>6</v>
      </c>
      <c r="G143" s="10">
        <v>2</v>
      </c>
      <c r="H143" s="10">
        <v>1</v>
      </c>
      <c r="I143" s="10">
        <v>1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1</v>
      </c>
      <c r="R143" s="10">
        <v>0</v>
      </c>
      <c r="S143" s="10">
        <v>2</v>
      </c>
      <c r="T143" s="10">
        <v>1</v>
      </c>
      <c r="U143" s="10">
        <v>1</v>
      </c>
      <c r="V143" s="12">
        <f t="shared" ref="V143:V148" si="184">(H143+N143+Q143)/(F143+N143+Q143+O143)</f>
        <v>0.2857142857142857</v>
      </c>
      <c r="W143" s="12">
        <f t="shared" ref="W143:W148" si="185">(I143+J143*2+K143*3+L143*4)/F143</f>
        <v>0.16666666666666666</v>
      </c>
      <c r="X143" s="12">
        <f t="shared" ref="X143:X148" si="186">V143+W143</f>
        <v>0.45238095238095233</v>
      </c>
      <c r="Y143" s="18">
        <f t="shared" ref="Y143:Y148" si="187">H143/F143</f>
        <v>0.16666666666666666</v>
      </c>
    </row>
    <row r="144" spans="2:25" x14ac:dyDescent="0.25">
      <c r="B144" s="134"/>
      <c r="C144" s="10" t="s">
        <v>149</v>
      </c>
      <c r="D144" s="10">
        <v>2</v>
      </c>
      <c r="E144" s="10">
        <v>4</v>
      </c>
      <c r="F144" s="10">
        <v>4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2">
        <f t="shared" ref="V144" si="188">(H144+N144+Q144)/(F144+N144+Q144+O144)</f>
        <v>0</v>
      </c>
      <c r="W144" s="12">
        <f t="shared" ref="W144" si="189">(I144+J144*2+K144*3+L144*4)/F144</f>
        <v>0</v>
      </c>
      <c r="X144" s="12">
        <f t="shared" ref="X144" si="190">V144+W144</f>
        <v>0</v>
      </c>
      <c r="Y144" s="18">
        <f t="shared" ref="Y144" si="191">H144/F144</f>
        <v>0</v>
      </c>
    </row>
    <row r="145" spans="2:25" x14ac:dyDescent="0.25">
      <c r="B145" s="134"/>
      <c r="C145" s="10" t="s">
        <v>112</v>
      </c>
      <c r="D145" s="10">
        <v>2</v>
      </c>
      <c r="E145" s="10">
        <v>8</v>
      </c>
      <c r="F145" s="10">
        <v>7</v>
      </c>
      <c r="G145" s="10">
        <v>1</v>
      </c>
      <c r="H145" s="10">
        <v>2</v>
      </c>
      <c r="I145" s="10">
        <v>1</v>
      </c>
      <c r="J145" s="10">
        <v>1</v>
      </c>
      <c r="K145" s="10">
        <v>0</v>
      </c>
      <c r="L145" s="10">
        <v>0</v>
      </c>
      <c r="M145" s="10">
        <v>0</v>
      </c>
      <c r="N145" s="10">
        <v>1</v>
      </c>
      <c r="O145" s="10">
        <v>0</v>
      </c>
      <c r="P145" s="10">
        <v>2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2">
        <f t="shared" ref="V145" si="192">(H145+N145+Q145)/(F145+N145+Q145+O145)</f>
        <v>0.375</v>
      </c>
      <c r="W145" s="12">
        <f t="shared" ref="W145" si="193">(I145+J145*2+K145*3+L145*4)/F145</f>
        <v>0.42857142857142855</v>
      </c>
      <c r="X145" s="12">
        <f t="shared" ref="X145" si="194">V145+W145</f>
        <v>0.8035714285714286</v>
      </c>
      <c r="Y145" s="18">
        <f t="shared" ref="Y145" si="195">H145/F145</f>
        <v>0.2857142857142857</v>
      </c>
    </row>
    <row r="146" spans="2:25" x14ac:dyDescent="0.25">
      <c r="B146" s="134"/>
      <c r="C146" s="10" t="s">
        <v>108</v>
      </c>
      <c r="D146" s="10">
        <v>5</v>
      </c>
      <c r="E146" s="10">
        <v>18</v>
      </c>
      <c r="F146" s="10">
        <v>16</v>
      </c>
      <c r="G146" s="10">
        <v>7</v>
      </c>
      <c r="H146" s="10">
        <v>6</v>
      </c>
      <c r="I146" s="10">
        <v>4</v>
      </c>
      <c r="J146" s="10">
        <v>2</v>
      </c>
      <c r="K146" s="10">
        <v>0</v>
      </c>
      <c r="L146" s="10">
        <v>0</v>
      </c>
      <c r="M146" s="10">
        <v>2</v>
      </c>
      <c r="N146" s="10">
        <v>1</v>
      </c>
      <c r="O146" s="10">
        <v>1</v>
      </c>
      <c r="P146" s="10">
        <v>1</v>
      </c>
      <c r="Q146" s="10">
        <v>0</v>
      </c>
      <c r="R146" s="10">
        <v>1</v>
      </c>
      <c r="S146" s="10">
        <v>2</v>
      </c>
      <c r="T146" s="10">
        <v>2</v>
      </c>
      <c r="U146" s="10">
        <v>1</v>
      </c>
      <c r="V146" s="12">
        <f t="shared" ref="V146:V147" si="196">(H146+N146+Q146)/(F146+N146+Q146+O146)</f>
        <v>0.3888888888888889</v>
      </c>
      <c r="W146" s="12">
        <f t="shared" ref="W146:W147" si="197">(I146+J146*2+K146*3+L146*4)/F146</f>
        <v>0.5</v>
      </c>
      <c r="X146" s="12">
        <f t="shared" ref="X146:X147" si="198">V146+W146</f>
        <v>0.88888888888888884</v>
      </c>
      <c r="Y146" s="18">
        <f t="shared" ref="Y146:Y147" si="199">H146/F146</f>
        <v>0.375</v>
      </c>
    </row>
    <row r="147" spans="2:25" x14ac:dyDescent="0.25">
      <c r="B147" s="134"/>
      <c r="C147" s="10" t="s">
        <v>109</v>
      </c>
      <c r="D147" s="10">
        <v>3</v>
      </c>
      <c r="E147" s="10">
        <v>12</v>
      </c>
      <c r="F147" s="10">
        <v>10</v>
      </c>
      <c r="G147" s="10">
        <v>3</v>
      </c>
      <c r="H147" s="10">
        <v>2</v>
      </c>
      <c r="I147" s="10">
        <v>1</v>
      </c>
      <c r="J147" s="10">
        <v>1</v>
      </c>
      <c r="K147" s="10">
        <v>0</v>
      </c>
      <c r="L147" s="10">
        <v>0</v>
      </c>
      <c r="M147" s="10">
        <v>0</v>
      </c>
      <c r="N147" s="10">
        <v>1</v>
      </c>
      <c r="O147" s="10">
        <v>0</v>
      </c>
      <c r="P147" s="10">
        <v>4</v>
      </c>
      <c r="Q147" s="10">
        <v>1</v>
      </c>
      <c r="R147" s="10">
        <v>0</v>
      </c>
      <c r="S147" s="10">
        <v>1</v>
      </c>
      <c r="T147" s="10">
        <v>1</v>
      </c>
      <c r="U147" s="10">
        <v>1</v>
      </c>
      <c r="V147" s="12">
        <f t="shared" si="196"/>
        <v>0.33333333333333331</v>
      </c>
      <c r="W147" s="12">
        <f t="shared" si="197"/>
        <v>0.3</v>
      </c>
      <c r="X147" s="12">
        <f t="shared" si="198"/>
        <v>0.6333333333333333</v>
      </c>
      <c r="Y147" s="18">
        <f t="shared" si="199"/>
        <v>0.2</v>
      </c>
    </row>
    <row r="148" spans="2:25" x14ac:dyDescent="0.25">
      <c r="B148" s="134"/>
      <c r="C148" s="17" t="s">
        <v>111</v>
      </c>
      <c r="D148" s="17">
        <f t="shared" ref="D148:U148" si="200">SUM(D143:D147)</f>
        <v>14</v>
      </c>
      <c r="E148" s="17">
        <f t="shared" si="200"/>
        <v>49</v>
      </c>
      <c r="F148" s="17">
        <f t="shared" si="200"/>
        <v>43</v>
      </c>
      <c r="G148" s="17">
        <f t="shared" si="200"/>
        <v>13</v>
      </c>
      <c r="H148" s="17">
        <f t="shared" si="200"/>
        <v>11</v>
      </c>
      <c r="I148" s="17">
        <f t="shared" si="200"/>
        <v>7</v>
      </c>
      <c r="J148" s="17">
        <f t="shared" si="200"/>
        <v>4</v>
      </c>
      <c r="K148" s="17">
        <f t="shared" si="200"/>
        <v>0</v>
      </c>
      <c r="L148" s="17">
        <f t="shared" si="200"/>
        <v>0</v>
      </c>
      <c r="M148" s="17">
        <f t="shared" si="200"/>
        <v>2</v>
      </c>
      <c r="N148" s="17">
        <f t="shared" si="200"/>
        <v>3</v>
      </c>
      <c r="O148" s="17">
        <f t="shared" si="200"/>
        <v>1</v>
      </c>
      <c r="P148" s="17">
        <f t="shared" si="200"/>
        <v>7</v>
      </c>
      <c r="Q148" s="17">
        <f t="shared" si="200"/>
        <v>2</v>
      </c>
      <c r="R148" s="17">
        <f t="shared" si="200"/>
        <v>1</v>
      </c>
      <c r="S148" s="17">
        <f t="shared" si="200"/>
        <v>5</v>
      </c>
      <c r="T148" s="17">
        <f t="shared" si="200"/>
        <v>4</v>
      </c>
      <c r="U148" s="17">
        <f t="shared" si="200"/>
        <v>3</v>
      </c>
      <c r="V148" s="135">
        <f t="shared" si="184"/>
        <v>0.32653061224489793</v>
      </c>
      <c r="W148" s="135">
        <f t="shared" si="185"/>
        <v>0.34883720930232559</v>
      </c>
      <c r="X148" s="135">
        <f t="shared" si="186"/>
        <v>0.67536782154722352</v>
      </c>
      <c r="Y148" s="136">
        <f t="shared" si="187"/>
        <v>0.2558139534883721</v>
      </c>
    </row>
    <row r="149" spans="2:25" x14ac:dyDescent="0.25">
      <c r="B149" s="134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137"/>
      <c r="W149" s="137"/>
      <c r="X149" s="137"/>
      <c r="Y149" s="138"/>
    </row>
    <row r="150" spans="2:25" ht="15.75" thickBot="1" x14ac:dyDescent="0.3">
      <c r="B150" s="139"/>
      <c r="C150" s="19" t="s">
        <v>113</v>
      </c>
      <c r="D150" s="19">
        <f t="shared" ref="D150:U150" si="201">D140+D148</f>
        <v>32</v>
      </c>
      <c r="E150" s="19">
        <f t="shared" si="201"/>
        <v>108</v>
      </c>
      <c r="F150" s="19">
        <f t="shared" si="201"/>
        <v>82</v>
      </c>
      <c r="G150" s="19">
        <f t="shared" si="201"/>
        <v>31</v>
      </c>
      <c r="H150" s="19">
        <f t="shared" si="201"/>
        <v>20</v>
      </c>
      <c r="I150" s="19">
        <f t="shared" si="201"/>
        <v>14</v>
      </c>
      <c r="J150" s="19">
        <f t="shared" si="201"/>
        <v>6</v>
      </c>
      <c r="K150" s="19">
        <f t="shared" si="201"/>
        <v>0</v>
      </c>
      <c r="L150" s="19">
        <f t="shared" si="201"/>
        <v>0</v>
      </c>
      <c r="M150" s="19">
        <f t="shared" si="201"/>
        <v>11</v>
      </c>
      <c r="N150" s="19">
        <f t="shared" si="201"/>
        <v>15</v>
      </c>
      <c r="O150" s="19">
        <f t="shared" si="201"/>
        <v>1</v>
      </c>
      <c r="P150" s="19">
        <f t="shared" si="201"/>
        <v>12</v>
      </c>
      <c r="Q150" s="19">
        <f t="shared" si="201"/>
        <v>10</v>
      </c>
      <c r="R150" s="19">
        <f t="shared" si="201"/>
        <v>2</v>
      </c>
      <c r="S150" s="19">
        <f t="shared" si="201"/>
        <v>8</v>
      </c>
      <c r="T150" s="19">
        <f t="shared" si="201"/>
        <v>20</v>
      </c>
      <c r="U150" s="19">
        <f t="shared" si="201"/>
        <v>4</v>
      </c>
      <c r="V150" s="21">
        <f t="shared" ref="V150" si="202">(H150+N150+Q150)/(F150+N150+Q150+O150)</f>
        <v>0.41666666666666669</v>
      </c>
      <c r="W150" s="21">
        <f t="shared" ref="W150" si="203">(I150+J150*2+K150*3+L150*4)/F150</f>
        <v>0.31707317073170732</v>
      </c>
      <c r="X150" s="21">
        <f t="shared" ref="X150" si="204">V150+W150</f>
        <v>0.73373983739837401</v>
      </c>
      <c r="Y150" s="22">
        <f t="shared" ref="Y150" si="205">H150/F150</f>
        <v>0.24390243902439024</v>
      </c>
    </row>
    <row r="152" spans="2:25" ht="15.75" thickBot="1" x14ac:dyDescent="0.3"/>
    <row r="153" spans="2:25" ht="18.75" x14ac:dyDescent="0.3">
      <c r="B153" s="48" t="s">
        <v>78</v>
      </c>
      <c r="C153" s="26" t="s">
        <v>110</v>
      </c>
      <c r="D153" s="26" t="s">
        <v>48</v>
      </c>
      <c r="E153" s="26" t="s">
        <v>49</v>
      </c>
      <c r="F153" s="26" t="s">
        <v>0</v>
      </c>
      <c r="G153" s="26" t="s">
        <v>1</v>
      </c>
      <c r="H153" s="26" t="s">
        <v>2</v>
      </c>
      <c r="I153" s="26" t="s">
        <v>9</v>
      </c>
      <c r="J153" s="26" t="s">
        <v>11</v>
      </c>
      <c r="K153" s="26" t="s">
        <v>50</v>
      </c>
      <c r="L153" s="26" t="s">
        <v>51</v>
      </c>
      <c r="M153" s="26" t="s">
        <v>3</v>
      </c>
      <c r="N153" s="26" t="s">
        <v>4</v>
      </c>
      <c r="O153" s="26" t="s">
        <v>52</v>
      </c>
      <c r="P153" s="26" t="s">
        <v>5</v>
      </c>
      <c r="Q153" s="26" t="s">
        <v>53</v>
      </c>
      <c r="R153" s="26" t="s">
        <v>54</v>
      </c>
      <c r="S153" s="26" t="s">
        <v>55</v>
      </c>
      <c r="T153" s="26" t="s">
        <v>56</v>
      </c>
      <c r="U153" s="26" t="s">
        <v>57</v>
      </c>
      <c r="V153" s="26" t="s">
        <v>58</v>
      </c>
      <c r="W153" s="26" t="s">
        <v>59</v>
      </c>
      <c r="X153" s="26" t="s">
        <v>60</v>
      </c>
      <c r="Y153" s="107" t="s">
        <v>61</v>
      </c>
    </row>
    <row r="154" spans="2:25" ht="18.75" x14ac:dyDescent="0.3">
      <c r="B154" s="73" t="s">
        <v>140</v>
      </c>
      <c r="C154" s="27" t="s">
        <v>79</v>
      </c>
      <c r="D154" s="27">
        <v>3</v>
      </c>
      <c r="E154" s="27">
        <v>9</v>
      </c>
      <c r="F154" s="27">
        <v>6</v>
      </c>
      <c r="G154" s="27">
        <v>5</v>
      </c>
      <c r="H154" s="27">
        <v>2</v>
      </c>
      <c r="I154" s="27">
        <v>2</v>
      </c>
      <c r="J154" s="27">
        <v>0</v>
      </c>
      <c r="K154" s="27">
        <v>0</v>
      </c>
      <c r="L154" s="27">
        <v>0</v>
      </c>
      <c r="M154" s="27">
        <v>0</v>
      </c>
      <c r="N154" s="27">
        <v>2</v>
      </c>
      <c r="O154" s="27">
        <v>0</v>
      </c>
      <c r="P154" s="27">
        <v>0</v>
      </c>
      <c r="Q154" s="27">
        <v>1</v>
      </c>
      <c r="R154" s="27">
        <v>0</v>
      </c>
      <c r="S154" s="27">
        <v>0</v>
      </c>
      <c r="T154" s="27">
        <v>1</v>
      </c>
      <c r="U154" s="27">
        <v>0</v>
      </c>
      <c r="V154" s="28">
        <f>(H154+N154+Q154)/(F154+N154+Q154+O154)</f>
        <v>0.55555555555555558</v>
      </c>
      <c r="W154" s="28">
        <f>(I154+J154*2+K154*3+L154*4)/F154</f>
        <v>0.33333333333333331</v>
      </c>
      <c r="X154" s="28">
        <f>V154+W154</f>
        <v>0.88888888888888884</v>
      </c>
      <c r="Y154" s="29">
        <f>H154/F154</f>
        <v>0.33333333333333331</v>
      </c>
    </row>
    <row r="155" spans="2:25" x14ac:dyDescent="0.25">
      <c r="B155" s="108"/>
      <c r="C155" s="27" t="s">
        <v>80</v>
      </c>
      <c r="D155" s="27">
        <f>'June Update'!C24</f>
        <v>1</v>
      </c>
      <c r="E155" s="27">
        <f>'June Update'!D24</f>
        <v>5</v>
      </c>
      <c r="F155" s="27">
        <f>'June Update'!E24</f>
        <v>3</v>
      </c>
      <c r="G155" s="27">
        <f>'June Update'!F24</f>
        <v>0</v>
      </c>
      <c r="H155" s="27">
        <f>'June Update'!G24</f>
        <v>0</v>
      </c>
      <c r="I155" s="27">
        <f>'June Update'!H24</f>
        <v>0</v>
      </c>
      <c r="J155" s="27">
        <f>'June Update'!I24</f>
        <v>0</v>
      </c>
      <c r="K155" s="27">
        <f>'June Update'!J24</f>
        <v>0</v>
      </c>
      <c r="L155" s="27">
        <f>'June Update'!K24</f>
        <v>0</v>
      </c>
      <c r="M155" s="27">
        <f>'June Update'!L24</f>
        <v>0</v>
      </c>
      <c r="N155" s="27">
        <f>'June Update'!M24</f>
        <v>2</v>
      </c>
      <c r="O155" s="27">
        <f>'June Update'!N24</f>
        <v>0</v>
      </c>
      <c r="P155" s="27">
        <f>'June Update'!O24</f>
        <v>2</v>
      </c>
      <c r="Q155" s="27">
        <f>'June Update'!P24</f>
        <v>0</v>
      </c>
      <c r="R155" s="27">
        <f>'June Update'!Q24</f>
        <v>0</v>
      </c>
      <c r="S155" s="27">
        <f>'June Update'!R24</f>
        <v>0</v>
      </c>
      <c r="T155" s="27">
        <f>'June Update'!S24</f>
        <v>0</v>
      </c>
      <c r="U155" s="27">
        <f>'June Update'!T24</f>
        <v>0</v>
      </c>
      <c r="V155" s="28">
        <f>(H155+N155+Q155)/(F155+N155+Q155+O155)</f>
        <v>0.4</v>
      </c>
      <c r="W155" s="28">
        <f>(I155+J155*2+K155*3+L155*4)/F155</f>
        <v>0</v>
      </c>
      <c r="X155" s="28">
        <f>V155+W155</f>
        <v>0.4</v>
      </c>
      <c r="Y155" s="29">
        <f>H155/F155</f>
        <v>0</v>
      </c>
    </row>
    <row r="156" spans="2:25" x14ac:dyDescent="0.25">
      <c r="B156" s="108"/>
      <c r="C156" s="27" t="s">
        <v>81</v>
      </c>
      <c r="D156" s="27">
        <f>'July Update'!C20</f>
        <v>9</v>
      </c>
      <c r="E156" s="27">
        <f>'July Update'!D20</f>
        <v>21</v>
      </c>
      <c r="F156" s="27">
        <f>'July Update'!E20</f>
        <v>12</v>
      </c>
      <c r="G156" s="27">
        <f>'July Update'!F20</f>
        <v>6</v>
      </c>
      <c r="H156" s="27">
        <f>'July Update'!G20</f>
        <v>4</v>
      </c>
      <c r="I156" s="27">
        <f>'July Update'!H20</f>
        <v>3</v>
      </c>
      <c r="J156" s="27">
        <f>'July Update'!I20</f>
        <v>1</v>
      </c>
      <c r="K156" s="27">
        <f>'July Update'!J20</f>
        <v>0</v>
      </c>
      <c r="L156" s="27">
        <f>'July Update'!K20</f>
        <v>0</v>
      </c>
      <c r="M156" s="27">
        <f>'July Update'!L20</f>
        <v>4</v>
      </c>
      <c r="N156" s="27">
        <f>'July Update'!M20</f>
        <v>8</v>
      </c>
      <c r="O156" s="27">
        <f>'July Update'!N20</f>
        <v>1</v>
      </c>
      <c r="P156" s="27">
        <f>'July Update'!O20</f>
        <v>4</v>
      </c>
      <c r="Q156" s="27">
        <f>'July Update'!P20</f>
        <v>0</v>
      </c>
      <c r="R156" s="27">
        <f>'July Update'!Q20</f>
        <v>0</v>
      </c>
      <c r="S156" s="27">
        <f>'July Update'!R20</f>
        <v>0</v>
      </c>
      <c r="T156" s="27">
        <f>'July Update'!S20</f>
        <v>2</v>
      </c>
      <c r="U156" s="27">
        <f>'July Update'!T20</f>
        <v>1</v>
      </c>
      <c r="V156" s="28">
        <f>'July Update'!U20</f>
        <v>0.5714285714285714</v>
      </c>
      <c r="W156" s="28">
        <f>'July Update'!V20</f>
        <v>0.41666666666666669</v>
      </c>
      <c r="X156" s="28">
        <f>'July Update'!W20</f>
        <v>0.98809523809523814</v>
      </c>
      <c r="Y156" s="29">
        <f>'July Update'!X20</f>
        <v>0.33333333333333331</v>
      </c>
    </row>
    <row r="157" spans="2:25" x14ac:dyDescent="0.25">
      <c r="B157" s="108"/>
      <c r="C157" s="27" t="s">
        <v>82</v>
      </c>
      <c r="D157" s="27">
        <f>'Aug Update'!C31</f>
        <v>1</v>
      </c>
      <c r="E157" s="27">
        <f>'Aug Update'!D31</f>
        <v>3</v>
      </c>
      <c r="F157" s="27">
        <f>'Aug Update'!E31</f>
        <v>3</v>
      </c>
      <c r="G157" s="27">
        <f>'Aug Update'!F31</f>
        <v>0</v>
      </c>
      <c r="H157" s="27">
        <f>'Aug Update'!G31</f>
        <v>0</v>
      </c>
      <c r="I157" s="27">
        <f>'Aug Update'!H31</f>
        <v>0</v>
      </c>
      <c r="J157" s="27">
        <f>'Aug Update'!I31</f>
        <v>0</v>
      </c>
      <c r="K157" s="27">
        <f>'Aug Update'!J31</f>
        <v>0</v>
      </c>
      <c r="L157" s="27">
        <f>'Aug Update'!K31</f>
        <v>0</v>
      </c>
      <c r="M157" s="27">
        <f>'Aug Update'!L31</f>
        <v>1</v>
      </c>
      <c r="N157" s="27">
        <f>'Aug Update'!M31</f>
        <v>0</v>
      </c>
      <c r="O157" s="27">
        <f>'Aug Update'!N31</f>
        <v>0</v>
      </c>
      <c r="P157" s="27">
        <f>'Aug Update'!O31</f>
        <v>1</v>
      </c>
      <c r="Q157" s="27">
        <f>'Aug Update'!P31</f>
        <v>0</v>
      </c>
      <c r="R157" s="27">
        <f>'Aug Update'!Q31</f>
        <v>0</v>
      </c>
      <c r="S157" s="27">
        <f>'Aug Update'!R31</f>
        <v>0</v>
      </c>
      <c r="T157" s="27">
        <f>'Aug Update'!S31</f>
        <v>0</v>
      </c>
      <c r="U157" s="27">
        <f>'Aug Update'!T31</f>
        <v>0</v>
      </c>
      <c r="V157" s="28">
        <f>'Aug Update'!U31</f>
        <v>0</v>
      </c>
      <c r="W157" s="28">
        <f>'Aug Update'!V31</f>
        <v>0</v>
      </c>
      <c r="X157" s="28">
        <f>'Aug Update'!W31</f>
        <v>0</v>
      </c>
      <c r="Y157" s="29">
        <f>'Aug Update'!X31</f>
        <v>0</v>
      </c>
    </row>
    <row r="158" spans="2:25" x14ac:dyDescent="0.25">
      <c r="B158" s="108"/>
      <c r="C158" s="47" t="s">
        <v>110</v>
      </c>
      <c r="D158" s="47">
        <f>SUM(D154:D157)</f>
        <v>14</v>
      </c>
      <c r="E158" s="47">
        <f t="shared" ref="E158:U158" si="206">SUM(E154:E157)</f>
        <v>38</v>
      </c>
      <c r="F158" s="47">
        <f t="shared" si="206"/>
        <v>24</v>
      </c>
      <c r="G158" s="47">
        <f t="shared" si="206"/>
        <v>11</v>
      </c>
      <c r="H158" s="47">
        <f t="shared" si="206"/>
        <v>6</v>
      </c>
      <c r="I158" s="47">
        <f t="shared" si="206"/>
        <v>5</v>
      </c>
      <c r="J158" s="47">
        <f t="shared" si="206"/>
        <v>1</v>
      </c>
      <c r="K158" s="47">
        <f t="shared" si="206"/>
        <v>0</v>
      </c>
      <c r="L158" s="47">
        <f t="shared" si="206"/>
        <v>0</v>
      </c>
      <c r="M158" s="47">
        <f t="shared" si="206"/>
        <v>5</v>
      </c>
      <c r="N158" s="47">
        <f t="shared" si="206"/>
        <v>12</v>
      </c>
      <c r="O158" s="47">
        <f t="shared" si="206"/>
        <v>1</v>
      </c>
      <c r="P158" s="47">
        <f t="shared" si="206"/>
        <v>7</v>
      </c>
      <c r="Q158" s="47">
        <f t="shared" si="206"/>
        <v>1</v>
      </c>
      <c r="R158" s="47">
        <f t="shared" si="206"/>
        <v>0</v>
      </c>
      <c r="S158" s="47">
        <f t="shared" si="206"/>
        <v>0</v>
      </c>
      <c r="T158" s="47">
        <f t="shared" si="206"/>
        <v>3</v>
      </c>
      <c r="U158" s="47">
        <f t="shared" si="206"/>
        <v>1</v>
      </c>
      <c r="V158" s="109">
        <f t="shared" ref="V158" si="207">(H158+N158+Q158)/(F158+N158+Q158+O158)</f>
        <v>0.5</v>
      </c>
      <c r="W158" s="109">
        <f t="shared" ref="W158" si="208">(I158+J158*2+K158*3+L158*4)/F158</f>
        <v>0.29166666666666669</v>
      </c>
      <c r="X158" s="109">
        <f t="shared" ref="X158" si="209">V158+W158</f>
        <v>0.79166666666666674</v>
      </c>
      <c r="Y158" s="110">
        <f t="shared" ref="Y158" si="210">H158/F158</f>
        <v>0.25</v>
      </c>
    </row>
    <row r="159" spans="2:25" x14ac:dyDescent="0.25">
      <c r="B159" s="108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109"/>
      <c r="W159" s="109"/>
      <c r="X159" s="109"/>
      <c r="Y159" s="110"/>
    </row>
    <row r="160" spans="2:25" x14ac:dyDescent="0.25">
      <c r="B160" s="108"/>
      <c r="C160" s="47" t="s">
        <v>111</v>
      </c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109"/>
      <c r="W160" s="109"/>
      <c r="X160" s="109"/>
      <c r="Y160" s="110"/>
    </row>
    <row r="161" spans="2:25" x14ac:dyDescent="0.25">
      <c r="B161" s="108"/>
      <c r="C161" s="27" t="s">
        <v>107</v>
      </c>
      <c r="D161" s="27">
        <v>1</v>
      </c>
      <c r="E161" s="27">
        <v>3</v>
      </c>
      <c r="F161" s="27">
        <v>3</v>
      </c>
      <c r="G161" s="27">
        <v>1</v>
      </c>
      <c r="H161" s="27">
        <v>1</v>
      </c>
      <c r="I161" s="27">
        <v>1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2</v>
      </c>
      <c r="Q161" s="27">
        <v>0</v>
      </c>
      <c r="R161" s="27">
        <v>0</v>
      </c>
      <c r="S161" s="27">
        <v>0</v>
      </c>
      <c r="T161" s="27">
        <v>1</v>
      </c>
      <c r="U161" s="27">
        <v>0</v>
      </c>
      <c r="V161" s="28">
        <f t="shared" ref="V161:V165" si="211">(H161+N161+Q161)/(F161+N161+Q161+O161)</f>
        <v>0.33333333333333331</v>
      </c>
      <c r="W161" s="28">
        <f t="shared" ref="W161:W165" si="212">(I161+J161*2+K161*3+L161*4)/F161</f>
        <v>0.33333333333333331</v>
      </c>
      <c r="X161" s="28">
        <f t="shared" ref="X161:X165" si="213">V161+W161</f>
        <v>0.66666666666666663</v>
      </c>
      <c r="Y161" s="29">
        <f t="shared" ref="Y161:Y165" si="214">H161/F161</f>
        <v>0.33333333333333331</v>
      </c>
    </row>
    <row r="162" spans="2:25" x14ac:dyDescent="0.25">
      <c r="B162" s="108"/>
      <c r="C162" s="27" t="s">
        <v>112</v>
      </c>
      <c r="D162" s="27">
        <v>2</v>
      </c>
      <c r="E162" s="30">
        <v>4</v>
      </c>
      <c r="F162" s="27">
        <v>2</v>
      </c>
      <c r="G162" s="27">
        <v>2</v>
      </c>
      <c r="H162" s="27">
        <v>1</v>
      </c>
      <c r="I162" s="27">
        <v>1</v>
      </c>
      <c r="J162" s="27">
        <v>0</v>
      </c>
      <c r="K162" s="27">
        <v>0</v>
      </c>
      <c r="L162" s="27">
        <v>0</v>
      </c>
      <c r="M162" s="27">
        <v>0</v>
      </c>
      <c r="N162" s="27">
        <v>2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0</v>
      </c>
      <c r="U162" s="27">
        <v>0</v>
      </c>
      <c r="V162" s="28">
        <f t="shared" ref="V162" si="215">(H162+N162+Q162)/(F162+N162+Q162+O162)</f>
        <v>0.75</v>
      </c>
      <c r="W162" s="28">
        <f t="shared" ref="W162" si="216">(I162+J162*2+K162*3+L162*4)/F162</f>
        <v>0.5</v>
      </c>
      <c r="X162" s="28">
        <f t="shared" ref="X162" si="217">V162+W162</f>
        <v>1.25</v>
      </c>
      <c r="Y162" s="29">
        <f t="shared" ref="Y162" si="218">H162/F162</f>
        <v>0.5</v>
      </c>
    </row>
    <row r="163" spans="2:25" x14ac:dyDescent="0.25">
      <c r="B163" s="108"/>
      <c r="C163" s="27" t="s">
        <v>108</v>
      </c>
      <c r="D163" s="27">
        <v>3</v>
      </c>
      <c r="E163" s="27">
        <v>9</v>
      </c>
      <c r="F163" s="27">
        <v>5</v>
      </c>
      <c r="G163" s="27">
        <v>2</v>
      </c>
      <c r="H163" s="27">
        <v>2</v>
      </c>
      <c r="I163" s="27">
        <v>2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2</v>
      </c>
      <c r="Q163" s="27">
        <v>2</v>
      </c>
      <c r="R163" s="27">
        <v>0</v>
      </c>
      <c r="S163" s="27">
        <v>0</v>
      </c>
      <c r="T163" s="27">
        <v>3</v>
      </c>
      <c r="U163" s="27">
        <v>0</v>
      </c>
      <c r="V163" s="28">
        <f t="shared" ref="V163" si="219">(H163+N163+Q163)/(F163+N163+Q163+O163)</f>
        <v>0.66666666666666663</v>
      </c>
      <c r="W163" s="28">
        <f t="shared" ref="W163" si="220">(I163+J163*2+K163*3+L163*4)/F163</f>
        <v>0.4</v>
      </c>
      <c r="X163" s="28">
        <f t="shared" ref="X163" si="221">V163+W163</f>
        <v>1.0666666666666667</v>
      </c>
      <c r="Y163" s="29">
        <f t="shared" ref="Y163" si="222">H163/F163</f>
        <v>0.4</v>
      </c>
    </row>
    <row r="164" spans="2:25" x14ac:dyDescent="0.25">
      <c r="B164" s="108"/>
      <c r="C164" s="27" t="s">
        <v>109</v>
      </c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8"/>
      <c r="W164" s="28"/>
      <c r="X164" s="28"/>
      <c r="Y164" s="29"/>
    </row>
    <row r="165" spans="2:25" x14ac:dyDescent="0.25">
      <c r="B165" s="108"/>
      <c r="C165" s="47" t="s">
        <v>111</v>
      </c>
      <c r="D165" s="47">
        <f t="shared" ref="D165:U165" si="223">SUM(D161:D164)</f>
        <v>6</v>
      </c>
      <c r="E165" s="47">
        <f t="shared" si="223"/>
        <v>16</v>
      </c>
      <c r="F165" s="47">
        <f t="shared" si="223"/>
        <v>10</v>
      </c>
      <c r="G165" s="47">
        <f t="shared" si="223"/>
        <v>5</v>
      </c>
      <c r="H165" s="47">
        <f t="shared" si="223"/>
        <v>4</v>
      </c>
      <c r="I165" s="47">
        <f t="shared" si="223"/>
        <v>4</v>
      </c>
      <c r="J165" s="47">
        <f t="shared" si="223"/>
        <v>0</v>
      </c>
      <c r="K165" s="47">
        <f t="shared" si="223"/>
        <v>0</v>
      </c>
      <c r="L165" s="47">
        <f t="shared" si="223"/>
        <v>0</v>
      </c>
      <c r="M165" s="47">
        <f t="shared" si="223"/>
        <v>0</v>
      </c>
      <c r="N165" s="47">
        <f t="shared" si="223"/>
        <v>4</v>
      </c>
      <c r="O165" s="47">
        <f t="shared" si="223"/>
        <v>0</v>
      </c>
      <c r="P165" s="47">
        <f t="shared" si="223"/>
        <v>4</v>
      </c>
      <c r="Q165" s="47">
        <f t="shared" si="223"/>
        <v>2</v>
      </c>
      <c r="R165" s="47">
        <f t="shared" si="223"/>
        <v>0</v>
      </c>
      <c r="S165" s="47">
        <f t="shared" si="223"/>
        <v>0</v>
      </c>
      <c r="T165" s="47">
        <f t="shared" si="223"/>
        <v>4</v>
      </c>
      <c r="U165" s="47">
        <f t="shared" si="223"/>
        <v>0</v>
      </c>
      <c r="V165" s="109">
        <f t="shared" si="211"/>
        <v>0.625</v>
      </c>
      <c r="W165" s="109">
        <f t="shared" si="212"/>
        <v>0.4</v>
      </c>
      <c r="X165" s="109">
        <f t="shared" si="213"/>
        <v>1.0249999999999999</v>
      </c>
      <c r="Y165" s="110">
        <f t="shared" si="214"/>
        <v>0.4</v>
      </c>
    </row>
    <row r="166" spans="2:25" x14ac:dyDescent="0.25">
      <c r="B166" s="108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111"/>
      <c r="W166" s="111"/>
      <c r="X166" s="111"/>
      <c r="Y166" s="112"/>
    </row>
    <row r="167" spans="2:25" ht="15.75" thickBot="1" x14ac:dyDescent="0.3">
      <c r="B167" s="113"/>
      <c r="C167" s="31" t="s">
        <v>113</v>
      </c>
      <c r="D167" s="31">
        <f t="shared" ref="D167:U167" si="224">D158+D165</f>
        <v>20</v>
      </c>
      <c r="E167" s="31">
        <f t="shared" si="224"/>
        <v>54</v>
      </c>
      <c r="F167" s="31">
        <f t="shared" si="224"/>
        <v>34</v>
      </c>
      <c r="G167" s="31">
        <f t="shared" si="224"/>
        <v>16</v>
      </c>
      <c r="H167" s="31">
        <f t="shared" si="224"/>
        <v>10</v>
      </c>
      <c r="I167" s="31">
        <f t="shared" si="224"/>
        <v>9</v>
      </c>
      <c r="J167" s="31">
        <f t="shared" si="224"/>
        <v>1</v>
      </c>
      <c r="K167" s="31">
        <f t="shared" si="224"/>
        <v>0</v>
      </c>
      <c r="L167" s="31">
        <f t="shared" si="224"/>
        <v>0</v>
      </c>
      <c r="M167" s="31">
        <f t="shared" si="224"/>
        <v>5</v>
      </c>
      <c r="N167" s="31">
        <f t="shared" si="224"/>
        <v>16</v>
      </c>
      <c r="O167" s="31">
        <f t="shared" si="224"/>
        <v>1</v>
      </c>
      <c r="P167" s="31">
        <f t="shared" si="224"/>
        <v>11</v>
      </c>
      <c r="Q167" s="31">
        <f t="shared" si="224"/>
        <v>3</v>
      </c>
      <c r="R167" s="31">
        <f t="shared" si="224"/>
        <v>0</v>
      </c>
      <c r="S167" s="31">
        <f t="shared" si="224"/>
        <v>0</v>
      </c>
      <c r="T167" s="31">
        <f t="shared" si="224"/>
        <v>7</v>
      </c>
      <c r="U167" s="31">
        <f t="shared" si="224"/>
        <v>1</v>
      </c>
      <c r="V167" s="114">
        <f t="shared" ref="V167" si="225">(H167+N167+Q167)/(F167+N167+Q167+O167)</f>
        <v>0.53703703703703709</v>
      </c>
      <c r="W167" s="114">
        <f t="shared" ref="W167" si="226">(I167+J167*2+K167*3+L167*4)/F167</f>
        <v>0.3235294117647059</v>
      </c>
      <c r="X167" s="114">
        <f t="shared" ref="X167" si="227">V167+W167</f>
        <v>0.86056644880174304</v>
      </c>
      <c r="Y167" s="115">
        <f t="shared" ref="Y167" si="228">H167/F167</f>
        <v>0.29411764705882354</v>
      </c>
    </row>
    <row r="169" spans="2:25" ht="15.75" thickBot="1" x14ac:dyDescent="0.3"/>
    <row r="170" spans="2:25" ht="18.75" x14ac:dyDescent="0.3">
      <c r="B170" s="131" t="s">
        <v>7</v>
      </c>
      <c r="C170" s="94" t="s">
        <v>110</v>
      </c>
      <c r="D170" s="94" t="s">
        <v>48</v>
      </c>
      <c r="E170" s="94" t="s">
        <v>49</v>
      </c>
      <c r="F170" s="94" t="s">
        <v>0</v>
      </c>
      <c r="G170" s="94" t="s">
        <v>1</v>
      </c>
      <c r="H170" s="94" t="s">
        <v>2</v>
      </c>
      <c r="I170" s="94" t="s">
        <v>9</v>
      </c>
      <c r="J170" s="94" t="s">
        <v>11</v>
      </c>
      <c r="K170" s="94" t="s">
        <v>50</v>
      </c>
      <c r="L170" s="94" t="s">
        <v>51</v>
      </c>
      <c r="M170" s="94" t="s">
        <v>3</v>
      </c>
      <c r="N170" s="94" t="s">
        <v>4</v>
      </c>
      <c r="O170" s="94" t="s">
        <v>52</v>
      </c>
      <c r="P170" s="94" t="s">
        <v>5</v>
      </c>
      <c r="Q170" s="94" t="s">
        <v>53</v>
      </c>
      <c r="R170" s="94" t="s">
        <v>54</v>
      </c>
      <c r="S170" s="94" t="s">
        <v>55</v>
      </c>
      <c r="T170" s="94" t="s">
        <v>56</v>
      </c>
      <c r="U170" s="94" t="s">
        <v>57</v>
      </c>
      <c r="V170" s="94" t="s">
        <v>58</v>
      </c>
      <c r="W170" s="94" t="s">
        <v>59</v>
      </c>
      <c r="X170" s="94" t="s">
        <v>60</v>
      </c>
      <c r="Y170" s="132" t="s">
        <v>61</v>
      </c>
    </row>
    <row r="171" spans="2:25" ht="18.75" x14ac:dyDescent="0.3">
      <c r="B171" s="133" t="s">
        <v>146</v>
      </c>
      <c r="C171" s="10" t="s">
        <v>79</v>
      </c>
      <c r="D171" s="10">
        <v>8</v>
      </c>
      <c r="E171" s="10">
        <v>33</v>
      </c>
      <c r="F171" s="10">
        <v>29</v>
      </c>
      <c r="G171" s="10">
        <v>8</v>
      </c>
      <c r="H171" s="10">
        <v>9</v>
      </c>
      <c r="I171" s="10">
        <v>4</v>
      </c>
      <c r="J171" s="10">
        <v>4</v>
      </c>
      <c r="K171" s="10">
        <v>1</v>
      </c>
      <c r="L171" s="10">
        <v>0</v>
      </c>
      <c r="M171" s="10">
        <v>6</v>
      </c>
      <c r="N171" s="10">
        <v>2</v>
      </c>
      <c r="O171" s="10">
        <v>1</v>
      </c>
      <c r="P171" s="10">
        <v>8</v>
      </c>
      <c r="Q171" s="10">
        <v>1</v>
      </c>
      <c r="R171" s="10">
        <v>3</v>
      </c>
      <c r="S171" s="10">
        <v>1</v>
      </c>
      <c r="T171" s="10">
        <v>1</v>
      </c>
      <c r="U171" s="10">
        <v>0</v>
      </c>
      <c r="V171" s="12">
        <f>(H171+N171+Q171)/(F171+N171+Q171+O171)</f>
        <v>0.36363636363636365</v>
      </c>
      <c r="W171" s="12">
        <f>(I171+J171*2+K171*3+L171*4)/F171</f>
        <v>0.51724137931034486</v>
      </c>
      <c r="X171" s="12">
        <f>V171+W171</f>
        <v>0.88087774294670851</v>
      </c>
      <c r="Y171" s="18">
        <f>H171/F171</f>
        <v>0.31034482758620691</v>
      </c>
    </row>
    <row r="172" spans="2:25" x14ac:dyDescent="0.25">
      <c r="B172" s="134"/>
      <c r="C172" s="10" t="s">
        <v>80</v>
      </c>
      <c r="D172" s="10">
        <f>'June Update'!C33</f>
        <v>2</v>
      </c>
      <c r="E172" s="10">
        <f>'June Update'!D33</f>
        <v>5</v>
      </c>
      <c r="F172" s="10">
        <f>'June Update'!E33</f>
        <v>3</v>
      </c>
      <c r="G172" s="10">
        <f>'June Update'!F33</f>
        <v>3</v>
      </c>
      <c r="H172" s="10">
        <f>'June Update'!G33</f>
        <v>2</v>
      </c>
      <c r="I172" s="10">
        <f>'June Update'!H33</f>
        <v>1</v>
      </c>
      <c r="J172" s="10">
        <f>'June Update'!I33</f>
        <v>1</v>
      </c>
      <c r="K172" s="10">
        <f>'June Update'!J33</f>
        <v>0</v>
      </c>
      <c r="L172" s="10">
        <f>'June Update'!K33</f>
        <v>0</v>
      </c>
      <c r="M172" s="10">
        <f>'June Update'!L33</f>
        <v>1</v>
      </c>
      <c r="N172" s="10">
        <f>'June Update'!M33</f>
        <v>2</v>
      </c>
      <c r="O172" s="10">
        <f>'June Update'!N33</f>
        <v>0</v>
      </c>
      <c r="P172" s="10">
        <f>'June Update'!O33</f>
        <v>1</v>
      </c>
      <c r="Q172" s="10">
        <f>'June Update'!P33</f>
        <v>0</v>
      </c>
      <c r="R172" s="10">
        <f>'June Update'!Q33</f>
        <v>0</v>
      </c>
      <c r="S172" s="10">
        <f>'June Update'!R33</f>
        <v>1</v>
      </c>
      <c r="T172" s="10">
        <f>'June Update'!S33</f>
        <v>1</v>
      </c>
      <c r="U172" s="10">
        <f>'June Update'!T33</f>
        <v>0</v>
      </c>
      <c r="V172" s="12">
        <f>(H172+N172+Q172)/(F172+N172+Q172+O172)</f>
        <v>0.8</v>
      </c>
      <c r="W172" s="12">
        <f>(I172+J172*2+K172*3+L172*4)/F172</f>
        <v>1</v>
      </c>
      <c r="X172" s="12">
        <f>V172+W172</f>
        <v>1.8</v>
      </c>
      <c r="Y172" s="18">
        <f>H172/F172</f>
        <v>0.66666666666666663</v>
      </c>
    </row>
    <row r="173" spans="2:25" x14ac:dyDescent="0.25">
      <c r="B173" s="134"/>
      <c r="C173" s="10" t="s">
        <v>81</v>
      </c>
      <c r="D173" s="10">
        <f>'July Update'!C21</f>
        <v>6</v>
      </c>
      <c r="E173" s="10">
        <f>'July Update'!D21</f>
        <v>19</v>
      </c>
      <c r="F173" s="10">
        <f>'July Update'!E21</f>
        <v>14</v>
      </c>
      <c r="G173" s="10">
        <f>'July Update'!F21</f>
        <v>5</v>
      </c>
      <c r="H173" s="10">
        <f>'July Update'!G21</f>
        <v>6</v>
      </c>
      <c r="I173" s="10">
        <f>'July Update'!H21</f>
        <v>3</v>
      </c>
      <c r="J173" s="10">
        <f>'July Update'!I21</f>
        <v>3</v>
      </c>
      <c r="K173" s="10">
        <f>'July Update'!J21</f>
        <v>0</v>
      </c>
      <c r="L173" s="10">
        <f>'July Update'!K21</f>
        <v>0</v>
      </c>
      <c r="M173" s="10">
        <f>'July Update'!L21</f>
        <v>7</v>
      </c>
      <c r="N173" s="10">
        <f>'July Update'!M21</f>
        <v>3</v>
      </c>
      <c r="O173" s="10">
        <f>'July Update'!N21</f>
        <v>2</v>
      </c>
      <c r="P173" s="10">
        <f>'July Update'!O21</f>
        <v>3</v>
      </c>
      <c r="Q173" s="10">
        <f>'July Update'!P21</f>
        <v>0</v>
      </c>
      <c r="R173" s="10">
        <f>'July Update'!Q21</f>
        <v>0</v>
      </c>
      <c r="S173" s="10">
        <f>'July Update'!R21</f>
        <v>2</v>
      </c>
      <c r="T173" s="10">
        <f>'July Update'!S21</f>
        <v>1</v>
      </c>
      <c r="U173" s="10">
        <f>'July Update'!T21</f>
        <v>0</v>
      </c>
      <c r="V173" s="12">
        <f>'July Update'!U21</f>
        <v>0.47368421052631576</v>
      </c>
      <c r="W173" s="12">
        <f>'July Update'!V21</f>
        <v>0.6428571428571429</v>
      </c>
      <c r="X173" s="12">
        <f>'July Update'!W21</f>
        <v>1.1165413533834587</v>
      </c>
      <c r="Y173" s="18">
        <f>'July Update'!X21</f>
        <v>0.42857142857142855</v>
      </c>
    </row>
    <row r="174" spans="2:25" x14ac:dyDescent="0.25">
      <c r="B174" s="134"/>
      <c r="C174" s="10" t="s">
        <v>82</v>
      </c>
      <c r="D174" s="10">
        <f>'Aug Update'!C32</f>
        <v>2</v>
      </c>
      <c r="E174" s="10">
        <f>'Aug Update'!D32</f>
        <v>9</v>
      </c>
      <c r="F174" s="10">
        <f>'Aug Update'!E32</f>
        <v>8</v>
      </c>
      <c r="G174" s="10">
        <f>'Aug Update'!F32</f>
        <v>1</v>
      </c>
      <c r="H174" s="10">
        <f>'Aug Update'!G32</f>
        <v>2</v>
      </c>
      <c r="I174" s="10">
        <f>'Aug Update'!H32</f>
        <v>2</v>
      </c>
      <c r="J174" s="10">
        <f>'Aug Update'!I32</f>
        <v>0</v>
      </c>
      <c r="K174" s="10">
        <f>'Aug Update'!J32</f>
        <v>0</v>
      </c>
      <c r="L174" s="10">
        <f>'Aug Update'!K32</f>
        <v>0</v>
      </c>
      <c r="M174" s="10">
        <f>'Aug Update'!L32</f>
        <v>1</v>
      </c>
      <c r="N174" s="10">
        <f>'Aug Update'!M32</f>
        <v>0</v>
      </c>
      <c r="O174" s="10">
        <f>'Aug Update'!N32</f>
        <v>0</v>
      </c>
      <c r="P174" s="10">
        <f>'Aug Update'!O32</f>
        <v>2</v>
      </c>
      <c r="Q174" s="10">
        <f>'Aug Update'!P32</f>
        <v>1</v>
      </c>
      <c r="R174" s="10">
        <f>'Aug Update'!Q32</f>
        <v>0</v>
      </c>
      <c r="S174" s="10">
        <f>'Aug Update'!R32</f>
        <v>1</v>
      </c>
      <c r="T174" s="10">
        <f>'Aug Update'!S32</f>
        <v>0</v>
      </c>
      <c r="U174" s="10">
        <f>'Aug Update'!T32</f>
        <v>0</v>
      </c>
      <c r="V174" s="12">
        <f>'Aug Update'!U32</f>
        <v>0.33333333333333331</v>
      </c>
      <c r="W174" s="12">
        <f>'Aug Update'!V32</f>
        <v>0.25</v>
      </c>
      <c r="X174" s="12">
        <f>'Aug Update'!W32</f>
        <v>0.58333333333333326</v>
      </c>
      <c r="Y174" s="18">
        <f>'Aug Update'!X32</f>
        <v>0.25</v>
      </c>
    </row>
    <row r="175" spans="2:25" x14ac:dyDescent="0.25">
      <c r="B175" s="134"/>
      <c r="C175" s="17" t="s">
        <v>110</v>
      </c>
      <c r="D175" s="17">
        <f>SUM(D171:D174)</f>
        <v>18</v>
      </c>
      <c r="E175" s="17">
        <f t="shared" ref="E175:U175" si="229">SUM(E171:E174)</f>
        <v>66</v>
      </c>
      <c r="F175" s="17">
        <f t="shared" si="229"/>
        <v>54</v>
      </c>
      <c r="G175" s="17">
        <f t="shared" si="229"/>
        <v>17</v>
      </c>
      <c r="H175" s="17">
        <f t="shared" si="229"/>
        <v>19</v>
      </c>
      <c r="I175" s="17">
        <f t="shared" si="229"/>
        <v>10</v>
      </c>
      <c r="J175" s="17">
        <f t="shared" si="229"/>
        <v>8</v>
      </c>
      <c r="K175" s="17">
        <f t="shared" si="229"/>
        <v>1</v>
      </c>
      <c r="L175" s="17">
        <f t="shared" si="229"/>
        <v>0</v>
      </c>
      <c r="M175" s="17">
        <f t="shared" si="229"/>
        <v>15</v>
      </c>
      <c r="N175" s="17">
        <f t="shared" si="229"/>
        <v>7</v>
      </c>
      <c r="O175" s="17">
        <f t="shared" si="229"/>
        <v>3</v>
      </c>
      <c r="P175" s="17">
        <f t="shared" si="229"/>
        <v>14</v>
      </c>
      <c r="Q175" s="17">
        <f t="shared" si="229"/>
        <v>2</v>
      </c>
      <c r="R175" s="17">
        <f t="shared" si="229"/>
        <v>3</v>
      </c>
      <c r="S175" s="17">
        <f t="shared" si="229"/>
        <v>5</v>
      </c>
      <c r="T175" s="17">
        <f t="shared" si="229"/>
        <v>3</v>
      </c>
      <c r="U175" s="17">
        <f t="shared" si="229"/>
        <v>0</v>
      </c>
      <c r="V175" s="12">
        <f t="shared" ref="V175" si="230">(H175+N175+Q175)/(F175+N175+Q175+O175)</f>
        <v>0.42424242424242425</v>
      </c>
      <c r="W175" s="12">
        <f t="shared" ref="W175" si="231">(I175+J175*2+K175*3+L175*4)/F175</f>
        <v>0.53703703703703709</v>
      </c>
      <c r="X175" s="12">
        <f t="shared" ref="X175" si="232">V175+W175</f>
        <v>0.96127946127946129</v>
      </c>
      <c r="Y175" s="18">
        <f t="shared" ref="Y175" si="233">H175/F175</f>
        <v>0.35185185185185186</v>
      </c>
    </row>
    <row r="176" spans="2:25" x14ac:dyDescent="0.25">
      <c r="B176" s="134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2"/>
      <c r="W176" s="12"/>
      <c r="X176" s="12"/>
      <c r="Y176" s="18"/>
    </row>
    <row r="177" spans="2:25" x14ac:dyDescent="0.25">
      <c r="B177" s="134"/>
      <c r="C177" s="17" t="s">
        <v>111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2"/>
      <c r="W177" s="12"/>
      <c r="X177" s="12"/>
      <c r="Y177" s="18"/>
    </row>
    <row r="178" spans="2:25" x14ac:dyDescent="0.25">
      <c r="B178" s="134"/>
      <c r="C178" s="10" t="s">
        <v>107</v>
      </c>
      <c r="D178" s="10">
        <v>2</v>
      </c>
      <c r="E178" s="10">
        <v>5</v>
      </c>
      <c r="F178" s="10">
        <v>4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1</v>
      </c>
      <c r="O178" s="10">
        <v>0</v>
      </c>
      <c r="P178" s="10">
        <v>1</v>
      </c>
      <c r="Q178" s="10">
        <v>0</v>
      </c>
      <c r="R178" s="10">
        <v>1</v>
      </c>
      <c r="S178" s="10">
        <v>1</v>
      </c>
      <c r="T178" s="10">
        <v>0</v>
      </c>
      <c r="U178" s="10">
        <v>0</v>
      </c>
      <c r="V178" s="12">
        <f t="shared" ref="V178:V183" si="234">(H178+N178+Q178)/(F178+N178+Q178+O178)</f>
        <v>0.2</v>
      </c>
      <c r="W178" s="12">
        <f t="shared" ref="W178:W183" si="235">(I178+J178*2+K178*3+L178*4)/F178</f>
        <v>0</v>
      </c>
      <c r="X178" s="12">
        <f t="shared" ref="X178:X183" si="236">V178+W178</f>
        <v>0.2</v>
      </c>
      <c r="Y178" s="18">
        <f t="shared" ref="Y178:Y183" si="237">H178/F178</f>
        <v>0</v>
      </c>
    </row>
    <row r="179" spans="2:25" x14ac:dyDescent="0.25">
      <c r="B179" s="134"/>
      <c r="C179" s="10" t="s">
        <v>149</v>
      </c>
      <c r="D179" s="10">
        <v>2</v>
      </c>
      <c r="E179" s="10">
        <v>6</v>
      </c>
      <c r="F179" s="10">
        <v>6</v>
      </c>
      <c r="G179" s="10">
        <v>0</v>
      </c>
      <c r="H179" s="10">
        <v>1</v>
      </c>
      <c r="I179" s="10">
        <v>1</v>
      </c>
      <c r="J179" s="10">
        <v>0</v>
      </c>
      <c r="K179" s="10">
        <v>0</v>
      </c>
      <c r="L179" s="10">
        <v>0</v>
      </c>
      <c r="M179" s="10">
        <v>1</v>
      </c>
      <c r="N179" s="10">
        <v>0</v>
      </c>
      <c r="O179" s="10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2">
        <f t="shared" ref="V179" si="238">(H179+N179+Q179)/(F179+N179+Q179+O179)</f>
        <v>0.16666666666666666</v>
      </c>
      <c r="W179" s="12">
        <f t="shared" ref="W179" si="239">(I179+J179*2+K179*3+L179*4)/F179</f>
        <v>0.16666666666666666</v>
      </c>
      <c r="X179" s="12">
        <f t="shared" ref="X179" si="240">V179+W179</f>
        <v>0.33333333333333331</v>
      </c>
      <c r="Y179" s="18">
        <f t="shared" ref="Y179" si="241">H179/F179</f>
        <v>0.16666666666666666</v>
      </c>
    </row>
    <row r="180" spans="2:25" x14ac:dyDescent="0.25">
      <c r="B180" s="134"/>
      <c r="C180" s="10" t="s">
        <v>112</v>
      </c>
      <c r="D180" s="10">
        <v>3</v>
      </c>
      <c r="E180" s="10">
        <v>9</v>
      </c>
      <c r="F180" s="1">
        <v>9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3</v>
      </c>
      <c r="Q180" s="10">
        <v>0</v>
      </c>
      <c r="R180" s="10">
        <v>0</v>
      </c>
      <c r="S180" s="10">
        <v>1</v>
      </c>
      <c r="T180" s="10">
        <v>0</v>
      </c>
      <c r="U180" s="10">
        <v>0</v>
      </c>
      <c r="V180" s="12">
        <f t="shared" ref="V180" si="242">(H180+N180+Q180)/(F180+N180+Q180+O180)</f>
        <v>0</v>
      </c>
      <c r="W180" s="12">
        <f t="shared" ref="W180" si="243">(I180+J180*2+K180*3+L180*4)/F180</f>
        <v>0</v>
      </c>
      <c r="X180" s="12">
        <f t="shared" ref="X180" si="244">V180+W180</f>
        <v>0</v>
      </c>
      <c r="Y180" s="18">
        <f t="shared" ref="Y180" si="245">H180/F180</f>
        <v>0</v>
      </c>
    </row>
    <row r="181" spans="2:25" x14ac:dyDescent="0.25">
      <c r="B181" s="134"/>
      <c r="C181" s="10" t="s">
        <v>108</v>
      </c>
      <c r="D181" s="10">
        <v>3</v>
      </c>
      <c r="E181" s="10">
        <v>10</v>
      </c>
      <c r="F181" s="10">
        <v>7</v>
      </c>
      <c r="G181" s="10">
        <v>2</v>
      </c>
      <c r="H181" s="10">
        <v>1</v>
      </c>
      <c r="I181" s="10">
        <v>1</v>
      </c>
      <c r="J181" s="10">
        <v>0</v>
      </c>
      <c r="K181" s="10">
        <v>0</v>
      </c>
      <c r="L181" s="10">
        <v>0</v>
      </c>
      <c r="M181" s="10">
        <v>1</v>
      </c>
      <c r="N181" s="10">
        <v>2</v>
      </c>
      <c r="O181" s="10">
        <v>1</v>
      </c>
      <c r="P181" s="10">
        <v>2</v>
      </c>
      <c r="Q181" s="10">
        <v>0</v>
      </c>
      <c r="R181" s="10">
        <v>2</v>
      </c>
      <c r="S181" s="10">
        <v>0</v>
      </c>
      <c r="T181" s="10">
        <v>0</v>
      </c>
      <c r="U181" s="10">
        <v>0</v>
      </c>
      <c r="V181" s="12">
        <f t="shared" ref="V181:V182" si="246">(H181+N181+Q181)/(F181+N181+Q181+O181)</f>
        <v>0.3</v>
      </c>
      <c r="W181" s="12">
        <f t="shared" ref="W181:W182" si="247">(I181+J181*2+K181*3+L181*4)/F181</f>
        <v>0.14285714285714285</v>
      </c>
      <c r="X181" s="12">
        <f t="shared" ref="X181:X182" si="248">V181+W181</f>
        <v>0.44285714285714284</v>
      </c>
      <c r="Y181" s="18">
        <f t="shared" ref="Y181:Y182" si="249">H181/F181</f>
        <v>0.14285714285714285</v>
      </c>
    </row>
    <row r="182" spans="2:25" x14ac:dyDescent="0.25">
      <c r="B182" s="134"/>
      <c r="C182" s="10" t="s">
        <v>109</v>
      </c>
      <c r="D182" s="10">
        <v>1</v>
      </c>
      <c r="E182" s="10">
        <v>3</v>
      </c>
      <c r="F182" s="10">
        <v>3</v>
      </c>
      <c r="G182" s="10">
        <v>1</v>
      </c>
      <c r="H182" s="10">
        <v>1</v>
      </c>
      <c r="I182" s="10">
        <v>1</v>
      </c>
      <c r="J182" s="10">
        <v>0</v>
      </c>
      <c r="K182" s="10">
        <v>0</v>
      </c>
      <c r="L182" s="10">
        <v>0</v>
      </c>
      <c r="M182" s="10">
        <v>1</v>
      </c>
      <c r="N182" s="10">
        <v>0</v>
      </c>
      <c r="O182" s="10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2">
        <f t="shared" si="246"/>
        <v>0.33333333333333331</v>
      </c>
      <c r="W182" s="12">
        <f t="shared" si="247"/>
        <v>0.33333333333333331</v>
      </c>
      <c r="X182" s="12">
        <f t="shared" si="248"/>
        <v>0.66666666666666663</v>
      </c>
      <c r="Y182" s="18">
        <f t="shared" si="249"/>
        <v>0.33333333333333331</v>
      </c>
    </row>
    <row r="183" spans="2:25" x14ac:dyDescent="0.25">
      <c r="B183" s="134"/>
      <c r="C183" s="17" t="s">
        <v>111</v>
      </c>
      <c r="D183" s="17">
        <f t="shared" ref="D183:U183" si="250">SUM(D178:D182)</f>
        <v>11</v>
      </c>
      <c r="E183" s="17">
        <f t="shared" si="250"/>
        <v>33</v>
      </c>
      <c r="F183" s="17">
        <f t="shared" si="250"/>
        <v>29</v>
      </c>
      <c r="G183" s="17">
        <f t="shared" si="250"/>
        <v>3</v>
      </c>
      <c r="H183" s="17">
        <f t="shared" si="250"/>
        <v>3</v>
      </c>
      <c r="I183" s="17">
        <f t="shared" si="250"/>
        <v>3</v>
      </c>
      <c r="J183" s="17">
        <f t="shared" si="250"/>
        <v>0</v>
      </c>
      <c r="K183" s="17">
        <f t="shared" si="250"/>
        <v>0</v>
      </c>
      <c r="L183" s="17">
        <f t="shared" si="250"/>
        <v>0</v>
      </c>
      <c r="M183" s="17">
        <f t="shared" si="250"/>
        <v>3</v>
      </c>
      <c r="N183" s="17">
        <f t="shared" si="250"/>
        <v>3</v>
      </c>
      <c r="O183" s="17">
        <f t="shared" si="250"/>
        <v>1</v>
      </c>
      <c r="P183" s="17">
        <f t="shared" si="250"/>
        <v>8</v>
      </c>
      <c r="Q183" s="17">
        <f t="shared" si="250"/>
        <v>0</v>
      </c>
      <c r="R183" s="17">
        <f t="shared" si="250"/>
        <v>3</v>
      </c>
      <c r="S183" s="17">
        <f t="shared" si="250"/>
        <v>2</v>
      </c>
      <c r="T183" s="17">
        <f t="shared" si="250"/>
        <v>0</v>
      </c>
      <c r="U183" s="17">
        <f t="shared" si="250"/>
        <v>0</v>
      </c>
      <c r="V183" s="135">
        <f t="shared" si="234"/>
        <v>0.18181818181818182</v>
      </c>
      <c r="W183" s="135">
        <f t="shared" si="235"/>
        <v>0.10344827586206896</v>
      </c>
      <c r="X183" s="135">
        <f t="shared" si="236"/>
        <v>0.28526645768025077</v>
      </c>
      <c r="Y183" s="136">
        <f t="shared" si="237"/>
        <v>0.10344827586206896</v>
      </c>
    </row>
    <row r="184" spans="2:25" x14ac:dyDescent="0.25">
      <c r="B184" s="134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137"/>
      <c r="W184" s="137"/>
      <c r="X184" s="137"/>
      <c r="Y184" s="138"/>
    </row>
    <row r="185" spans="2:25" ht="15.75" thickBot="1" x14ac:dyDescent="0.3">
      <c r="B185" s="139"/>
      <c r="C185" s="19" t="s">
        <v>113</v>
      </c>
      <c r="D185" s="19">
        <f t="shared" ref="D185:U185" si="251">D175+D183</f>
        <v>29</v>
      </c>
      <c r="E185" s="19">
        <f t="shared" si="251"/>
        <v>99</v>
      </c>
      <c r="F185" s="19">
        <f t="shared" si="251"/>
        <v>83</v>
      </c>
      <c r="G185" s="19">
        <f t="shared" si="251"/>
        <v>20</v>
      </c>
      <c r="H185" s="19">
        <f t="shared" si="251"/>
        <v>22</v>
      </c>
      <c r="I185" s="19">
        <f t="shared" si="251"/>
        <v>13</v>
      </c>
      <c r="J185" s="19">
        <f t="shared" si="251"/>
        <v>8</v>
      </c>
      <c r="K185" s="19">
        <f t="shared" si="251"/>
        <v>1</v>
      </c>
      <c r="L185" s="19">
        <f t="shared" si="251"/>
        <v>0</v>
      </c>
      <c r="M185" s="19">
        <f t="shared" si="251"/>
        <v>18</v>
      </c>
      <c r="N185" s="19">
        <f t="shared" si="251"/>
        <v>10</v>
      </c>
      <c r="O185" s="19">
        <f t="shared" si="251"/>
        <v>4</v>
      </c>
      <c r="P185" s="19">
        <f t="shared" si="251"/>
        <v>22</v>
      </c>
      <c r="Q185" s="19">
        <f t="shared" si="251"/>
        <v>2</v>
      </c>
      <c r="R185" s="19">
        <f t="shared" si="251"/>
        <v>6</v>
      </c>
      <c r="S185" s="19">
        <f t="shared" si="251"/>
        <v>7</v>
      </c>
      <c r="T185" s="19">
        <f t="shared" si="251"/>
        <v>3</v>
      </c>
      <c r="U185" s="19">
        <f t="shared" si="251"/>
        <v>0</v>
      </c>
      <c r="V185" s="21">
        <f t="shared" ref="V185" si="252">(H185+N185+Q185)/(F185+N185+Q185+O185)</f>
        <v>0.34343434343434343</v>
      </c>
      <c r="W185" s="21">
        <f t="shared" ref="W185" si="253">(I185+J185*2+K185*3+L185*4)/F185</f>
        <v>0.38554216867469882</v>
      </c>
      <c r="X185" s="21">
        <f t="shared" ref="X185" si="254">V185+W185</f>
        <v>0.72897651210904224</v>
      </c>
      <c r="Y185" s="22">
        <f t="shared" ref="Y185" si="255">H185/F185</f>
        <v>0.26506024096385544</v>
      </c>
    </row>
    <row r="186" spans="2:25" x14ac:dyDescent="0.25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137"/>
      <c r="W186" s="137"/>
      <c r="X186" s="137"/>
      <c r="Y186" s="137"/>
    </row>
    <row r="187" spans="2:25" ht="15.75" thickBot="1" x14ac:dyDescent="0.3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137"/>
      <c r="W187" s="137"/>
      <c r="X187" s="137"/>
      <c r="Y187" s="137"/>
    </row>
    <row r="188" spans="2:25" ht="18.75" x14ac:dyDescent="0.3">
      <c r="B188" s="48" t="s">
        <v>27</v>
      </c>
      <c r="C188" s="26" t="s">
        <v>110</v>
      </c>
      <c r="D188" s="26" t="s">
        <v>48</v>
      </c>
      <c r="E188" s="26" t="s">
        <v>49</v>
      </c>
      <c r="F188" s="26" t="s">
        <v>0</v>
      </c>
      <c r="G188" s="26" t="s">
        <v>1</v>
      </c>
      <c r="H188" s="26" t="s">
        <v>2</v>
      </c>
      <c r="I188" s="26" t="s">
        <v>9</v>
      </c>
      <c r="J188" s="26" t="s">
        <v>11</v>
      </c>
      <c r="K188" s="26" t="s">
        <v>50</v>
      </c>
      <c r="L188" s="26" t="s">
        <v>51</v>
      </c>
      <c r="M188" s="26" t="s">
        <v>3</v>
      </c>
      <c r="N188" s="26" t="s">
        <v>4</v>
      </c>
      <c r="O188" s="26" t="s">
        <v>52</v>
      </c>
      <c r="P188" s="26" t="s">
        <v>5</v>
      </c>
      <c r="Q188" s="26" t="s">
        <v>53</v>
      </c>
      <c r="R188" s="26" t="s">
        <v>54</v>
      </c>
      <c r="S188" s="26" t="s">
        <v>55</v>
      </c>
      <c r="T188" s="26" t="s">
        <v>56</v>
      </c>
      <c r="U188" s="26" t="s">
        <v>57</v>
      </c>
      <c r="V188" s="26" t="s">
        <v>58</v>
      </c>
      <c r="W188" s="26" t="s">
        <v>59</v>
      </c>
      <c r="X188" s="26" t="s">
        <v>60</v>
      </c>
      <c r="Y188" s="107" t="s">
        <v>61</v>
      </c>
    </row>
    <row r="189" spans="2:25" ht="18.75" x14ac:dyDescent="0.3">
      <c r="B189" s="73" t="s">
        <v>129</v>
      </c>
      <c r="C189" s="27" t="s">
        <v>80</v>
      </c>
      <c r="D189" s="27">
        <f>'June Update'!C19</f>
        <v>1</v>
      </c>
      <c r="E189" s="27">
        <f>'June Update'!D19</f>
        <v>1</v>
      </c>
      <c r="F189" s="27">
        <f>'June Update'!E19</f>
        <v>1</v>
      </c>
      <c r="G189" s="27">
        <f>'June Update'!F19</f>
        <v>0</v>
      </c>
      <c r="H189" s="27">
        <f>'June Update'!G19</f>
        <v>1</v>
      </c>
      <c r="I189" s="27">
        <f>'June Update'!H19</f>
        <v>1</v>
      </c>
      <c r="J189" s="27">
        <f>'June Update'!I19</f>
        <v>0</v>
      </c>
      <c r="K189" s="27">
        <f>'June Update'!J19</f>
        <v>0</v>
      </c>
      <c r="L189" s="27">
        <f>'June Update'!K19</f>
        <v>0</v>
      </c>
      <c r="M189" s="27">
        <f>'June Update'!L19</f>
        <v>0</v>
      </c>
      <c r="N189" s="27">
        <f>'June Update'!M19</f>
        <v>0</v>
      </c>
      <c r="O189" s="27">
        <f>'June Update'!N19</f>
        <v>0</v>
      </c>
      <c r="P189" s="27">
        <f>'June Update'!O19</f>
        <v>0</v>
      </c>
      <c r="Q189" s="27">
        <f>'June Update'!P19</f>
        <v>0</v>
      </c>
      <c r="R189" s="27">
        <f>'June Update'!Q19</f>
        <v>0</v>
      </c>
      <c r="S189" s="27">
        <f>'June Update'!R19</f>
        <v>0</v>
      </c>
      <c r="T189" s="27">
        <f>'June Update'!S19</f>
        <v>0</v>
      </c>
      <c r="U189" s="27">
        <f>'June Update'!T19</f>
        <v>0</v>
      </c>
      <c r="V189" s="28">
        <f t="shared" ref="V189" si="256">(H189+N189+Q189)/(F189+N189+Q189+O189)</f>
        <v>1</v>
      </c>
      <c r="W189" s="28">
        <f t="shared" ref="W189" si="257">(I189+J189*2+K189*3+L189*4)/F189</f>
        <v>1</v>
      </c>
      <c r="X189" s="28">
        <f t="shared" ref="X189" si="258">V189+W189</f>
        <v>2</v>
      </c>
      <c r="Y189" s="29">
        <f t="shared" ref="Y189" si="259">H189/F189</f>
        <v>1</v>
      </c>
    </row>
    <row r="190" spans="2:25" x14ac:dyDescent="0.25">
      <c r="B190" s="108"/>
      <c r="C190" s="27" t="s">
        <v>82</v>
      </c>
      <c r="D190" s="27">
        <f>'Aug Update'!C33</f>
        <v>1</v>
      </c>
      <c r="E190" s="27">
        <f>'Aug Update'!D33</f>
        <v>2</v>
      </c>
      <c r="F190" s="27">
        <f>'Aug Update'!E33</f>
        <v>0</v>
      </c>
      <c r="G190" s="27">
        <f>'Aug Update'!F33</f>
        <v>0</v>
      </c>
      <c r="H190" s="27">
        <f>'Aug Update'!G33</f>
        <v>0</v>
      </c>
      <c r="I190" s="27">
        <f>'Aug Update'!H33</f>
        <v>0</v>
      </c>
      <c r="J190" s="27">
        <f>'Aug Update'!I33</f>
        <v>0</v>
      </c>
      <c r="K190" s="27">
        <f>'Aug Update'!J33</f>
        <v>0</v>
      </c>
      <c r="L190" s="27">
        <f>'Aug Update'!K33</f>
        <v>0</v>
      </c>
      <c r="M190" s="27">
        <f>'Aug Update'!L33</f>
        <v>2</v>
      </c>
      <c r="N190" s="27">
        <f>'Aug Update'!M33</f>
        <v>0</v>
      </c>
      <c r="O190" s="27">
        <f>'Aug Update'!N33</f>
        <v>2</v>
      </c>
      <c r="P190" s="27">
        <f>'Aug Update'!O33</f>
        <v>0</v>
      </c>
      <c r="Q190" s="27">
        <f>'Aug Update'!P33</f>
        <v>0</v>
      </c>
      <c r="R190" s="27">
        <f>'Aug Update'!Q33</f>
        <v>0</v>
      </c>
      <c r="S190" s="27">
        <f>'Aug Update'!R33</f>
        <v>0</v>
      </c>
      <c r="T190" s="27">
        <f>'Aug Update'!S33</f>
        <v>0</v>
      </c>
      <c r="U190" s="27">
        <f>'Aug Update'!T33</f>
        <v>0</v>
      </c>
      <c r="V190" s="28">
        <f>'Aug Update'!U33</f>
        <v>0</v>
      </c>
      <c r="W190" s="28">
        <f>'Aug Update'!V33</f>
        <v>0</v>
      </c>
      <c r="X190" s="28">
        <f>'Aug Update'!W33</f>
        <v>0</v>
      </c>
      <c r="Y190" s="29">
        <f>'Aug Update'!X33</f>
        <v>0</v>
      </c>
    </row>
    <row r="191" spans="2:25" x14ac:dyDescent="0.25">
      <c r="B191" s="108"/>
      <c r="C191" s="47" t="s">
        <v>110</v>
      </c>
      <c r="D191" s="47">
        <f t="shared" ref="D191:U191" si="260">SUM(D189:D190)</f>
        <v>2</v>
      </c>
      <c r="E191" s="47">
        <f t="shared" si="260"/>
        <v>3</v>
      </c>
      <c r="F191" s="47">
        <f t="shared" si="260"/>
        <v>1</v>
      </c>
      <c r="G191" s="47">
        <f t="shared" si="260"/>
        <v>0</v>
      </c>
      <c r="H191" s="47">
        <f t="shared" si="260"/>
        <v>1</v>
      </c>
      <c r="I191" s="47">
        <f t="shared" si="260"/>
        <v>1</v>
      </c>
      <c r="J191" s="47">
        <f t="shared" si="260"/>
        <v>0</v>
      </c>
      <c r="K191" s="47">
        <f t="shared" si="260"/>
        <v>0</v>
      </c>
      <c r="L191" s="47">
        <f t="shared" si="260"/>
        <v>0</v>
      </c>
      <c r="M191" s="47">
        <f t="shared" si="260"/>
        <v>2</v>
      </c>
      <c r="N191" s="47">
        <f t="shared" si="260"/>
        <v>0</v>
      </c>
      <c r="O191" s="47">
        <f t="shared" si="260"/>
        <v>2</v>
      </c>
      <c r="P191" s="47">
        <f t="shared" si="260"/>
        <v>0</v>
      </c>
      <c r="Q191" s="47">
        <f t="shared" si="260"/>
        <v>0</v>
      </c>
      <c r="R191" s="47">
        <f t="shared" si="260"/>
        <v>0</v>
      </c>
      <c r="S191" s="47">
        <f t="shared" si="260"/>
        <v>0</v>
      </c>
      <c r="T191" s="47">
        <f t="shared" si="260"/>
        <v>0</v>
      </c>
      <c r="U191" s="47">
        <f t="shared" si="260"/>
        <v>0</v>
      </c>
      <c r="V191" s="28">
        <f t="shared" ref="V191" si="261">(H191+N191+Q191)/(F191+N191+Q191+O191)</f>
        <v>0.33333333333333331</v>
      </c>
      <c r="W191" s="28">
        <f t="shared" ref="W191" si="262">(I191+J191*2+K191*3+L191*4)/F191</f>
        <v>1</v>
      </c>
      <c r="X191" s="28">
        <f t="shared" ref="X191" si="263">V191+W191</f>
        <v>1.3333333333333333</v>
      </c>
      <c r="Y191" s="29">
        <f t="shared" ref="Y191" si="264">H191/F191</f>
        <v>1</v>
      </c>
    </row>
    <row r="192" spans="2:25" x14ac:dyDescent="0.25">
      <c r="B192" s="108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28"/>
      <c r="W192" s="28"/>
      <c r="X192" s="28"/>
      <c r="Y192" s="29"/>
    </row>
    <row r="193" spans="2:25" x14ac:dyDescent="0.25">
      <c r="B193" s="108"/>
      <c r="C193" s="47" t="s">
        <v>111</v>
      </c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28"/>
      <c r="W193" s="28"/>
      <c r="X193" s="28"/>
      <c r="Y193" s="29"/>
    </row>
    <row r="194" spans="2:25" x14ac:dyDescent="0.25">
      <c r="B194" s="108"/>
      <c r="C194" s="27" t="s">
        <v>109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8"/>
      <c r="W194" s="28"/>
      <c r="X194" s="28"/>
      <c r="Y194" s="29"/>
    </row>
    <row r="195" spans="2:25" x14ac:dyDescent="0.25">
      <c r="B195" s="108"/>
      <c r="C195" s="47" t="s">
        <v>111</v>
      </c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109"/>
      <c r="W195" s="109"/>
      <c r="X195" s="109"/>
      <c r="Y195" s="110"/>
    </row>
    <row r="196" spans="2:25" x14ac:dyDescent="0.25">
      <c r="B196" s="108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111"/>
      <c r="W196" s="111"/>
      <c r="X196" s="111"/>
      <c r="Y196" s="112"/>
    </row>
    <row r="197" spans="2:25" ht="15.75" thickBot="1" x14ac:dyDescent="0.3">
      <c r="B197" s="113"/>
      <c r="C197" s="31" t="s">
        <v>113</v>
      </c>
      <c r="D197" s="31">
        <f t="shared" ref="D197:U197" si="265">D191+D195</f>
        <v>2</v>
      </c>
      <c r="E197" s="31">
        <f t="shared" si="265"/>
        <v>3</v>
      </c>
      <c r="F197" s="31">
        <f t="shared" si="265"/>
        <v>1</v>
      </c>
      <c r="G197" s="31">
        <f t="shared" si="265"/>
        <v>0</v>
      </c>
      <c r="H197" s="31">
        <f t="shared" si="265"/>
        <v>1</v>
      </c>
      <c r="I197" s="31">
        <f t="shared" si="265"/>
        <v>1</v>
      </c>
      <c r="J197" s="31">
        <f t="shared" si="265"/>
        <v>0</v>
      </c>
      <c r="K197" s="31">
        <f t="shared" si="265"/>
        <v>0</v>
      </c>
      <c r="L197" s="31">
        <f t="shared" si="265"/>
        <v>0</v>
      </c>
      <c r="M197" s="31">
        <f t="shared" si="265"/>
        <v>2</v>
      </c>
      <c r="N197" s="31">
        <f t="shared" si="265"/>
        <v>0</v>
      </c>
      <c r="O197" s="31">
        <f t="shared" si="265"/>
        <v>2</v>
      </c>
      <c r="P197" s="31">
        <f t="shared" si="265"/>
        <v>0</v>
      </c>
      <c r="Q197" s="31">
        <f t="shared" si="265"/>
        <v>0</v>
      </c>
      <c r="R197" s="31">
        <f t="shared" si="265"/>
        <v>0</v>
      </c>
      <c r="S197" s="31">
        <f t="shared" si="265"/>
        <v>0</v>
      </c>
      <c r="T197" s="31">
        <f t="shared" si="265"/>
        <v>0</v>
      </c>
      <c r="U197" s="31">
        <f t="shared" si="265"/>
        <v>0</v>
      </c>
      <c r="V197" s="114">
        <f t="shared" ref="V197" si="266">(H197+N197+Q197)/(F197+N197+Q197+O197)</f>
        <v>0.33333333333333331</v>
      </c>
      <c r="W197" s="114">
        <f t="shared" ref="W197" si="267">(I197+J197*2+K197*3+L197*4)/F197</f>
        <v>1</v>
      </c>
      <c r="X197" s="114">
        <f t="shared" ref="X197" si="268">V197+W197</f>
        <v>1.3333333333333333</v>
      </c>
      <c r="Y197" s="115">
        <f t="shared" ref="Y197" si="269">H197/F197</f>
        <v>1</v>
      </c>
    </row>
    <row r="198" spans="2:25" x14ac:dyDescent="0.25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137"/>
      <c r="W198" s="137"/>
      <c r="X198" s="137"/>
      <c r="Y198" s="137"/>
    </row>
    <row r="199" spans="2:25" ht="15.75" thickBot="1" x14ac:dyDescent="0.3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137"/>
      <c r="W199" s="137"/>
      <c r="X199" s="137"/>
      <c r="Y199" s="137"/>
    </row>
    <row r="200" spans="2:25" ht="18.75" x14ac:dyDescent="0.3">
      <c r="B200" s="131" t="s">
        <v>31</v>
      </c>
      <c r="C200" s="94" t="s">
        <v>110</v>
      </c>
      <c r="D200" s="94" t="s">
        <v>48</v>
      </c>
      <c r="E200" s="94" t="s">
        <v>49</v>
      </c>
      <c r="F200" s="94" t="s">
        <v>0</v>
      </c>
      <c r="G200" s="94" t="s">
        <v>1</v>
      </c>
      <c r="H200" s="94" t="s">
        <v>2</v>
      </c>
      <c r="I200" s="94" t="s">
        <v>9</v>
      </c>
      <c r="J200" s="94" t="s">
        <v>11</v>
      </c>
      <c r="K200" s="94" t="s">
        <v>50</v>
      </c>
      <c r="L200" s="94" t="s">
        <v>51</v>
      </c>
      <c r="M200" s="94" t="s">
        <v>3</v>
      </c>
      <c r="N200" s="94" t="s">
        <v>4</v>
      </c>
      <c r="O200" s="94" t="s">
        <v>52</v>
      </c>
      <c r="P200" s="94" t="s">
        <v>5</v>
      </c>
      <c r="Q200" s="94" t="s">
        <v>53</v>
      </c>
      <c r="R200" s="94" t="s">
        <v>54</v>
      </c>
      <c r="S200" s="94" t="s">
        <v>55</v>
      </c>
      <c r="T200" s="94" t="s">
        <v>56</v>
      </c>
      <c r="U200" s="94" t="s">
        <v>57</v>
      </c>
      <c r="V200" s="94" t="s">
        <v>58</v>
      </c>
      <c r="W200" s="94" t="s">
        <v>59</v>
      </c>
      <c r="X200" s="94" t="s">
        <v>60</v>
      </c>
      <c r="Y200" s="132" t="s">
        <v>61</v>
      </c>
    </row>
    <row r="201" spans="2:25" ht="18.75" x14ac:dyDescent="0.3">
      <c r="B201" s="133" t="s">
        <v>130</v>
      </c>
      <c r="C201" s="10" t="s">
        <v>80</v>
      </c>
      <c r="D201" s="10">
        <f>'June Update'!C21</f>
        <v>2</v>
      </c>
      <c r="E201" s="10">
        <f>'June Update'!D21</f>
        <v>5</v>
      </c>
      <c r="F201" s="10">
        <f>'June Update'!E21</f>
        <v>4</v>
      </c>
      <c r="G201" s="10">
        <f>'June Update'!F21</f>
        <v>1</v>
      </c>
      <c r="H201" s="10">
        <f>'June Update'!G21</f>
        <v>1</v>
      </c>
      <c r="I201" s="10">
        <f>'June Update'!H21</f>
        <v>1</v>
      </c>
      <c r="J201" s="10">
        <f>'June Update'!I21</f>
        <v>0</v>
      </c>
      <c r="K201" s="10">
        <f>'June Update'!J21</f>
        <v>0</v>
      </c>
      <c r="L201" s="10">
        <f>'June Update'!K21</f>
        <v>0</v>
      </c>
      <c r="M201" s="10">
        <f>'June Update'!L21</f>
        <v>0</v>
      </c>
      <c r="N201" s="10">
        <f>'June Update'!M21</f>
        <v>0</v>
      </c>
      <c r="O201" s="10">
        <f>'June Update'!N21</f>
        <v>0</v>
      </c>
      <c r="P201" s="10">
        <f>'June Update'!O21</f>
        <v>0</v>
      </c>
      <c r="Q201" s="10">
        <f>'June Update'!P21</f>
        <v>1</v>
      </c>
      <c r="R201" s="10">
        <f>'June Update'!Q21</f>
        <v>0</v>
      </c>
      <c r="S201" s="10">
        <f>'June Update'!R21</f>
        <v>0</v>
      </c>
      <c r="T201" s="10">
        <f>'June Update'!S21</f>
        <v>0</v>
      </c>
      <c r="U201" s="10">
        <f>'June Update'!T21</f>
        <v>1</v>
      </c>
      <c r="V201" s="12">
        <f t="shared" ref="V201" si="270">(H201+N201+Q201)/(F201+N201+Q201+O201)</f>
        <v>0.4</v>
      </c>
      <c r="W201" s="12">
        <f t="shared" ref="W201" si="271">(I201+J201*2+K201*3+L201*4)/F201</f>
        <v>0.25</v>
      </c>
      <c r="X201" s="12">
        <f t="shared" ref="X201" si="272">V201+W201</f>
        <v>0.65</v>
      </c>
      <c r="Y201" s="18">
        <f t="shared" ref="Y201" si="273">H201/F201</f>
        <v>0.25</v>
      </c>
    </row>
    <row r="202" spans="2:25" x14ac:dyDescent="0.25">
      <c r="B202" s="134"/>
      <c r="C202" s="10" t="s">
        <v>82</v>
      </c>
      <c r="D202" s="10">
        <f>'Aug Update'!C34</f>
        <v>1</v>
      </c>
      <c r="E202" s="10">
        <f>'Aug Update'!D34</f>
        <v>2</v>
      </c>
      <c r="F202" s="10">
        <f>'Aug Update'!E34</f>
        <v>2</v>
      </c>
      <c r="G202" s="10">
        <f>'Aug Update'!F34</f>
        <v>0</v>
      </c>
      <c r="H202" s="10">
        <f>'Aug Update'!G34</f>
        <v>0</v>
      </c>
      <c r="I202" s="10">
        <f>'Aug Update'!H34</f>
        <v>0</v>
      </c>
      <c r="J202" s="10">
        <f>'Aug Update'!I34</f>
        <v>0</v>
      </c>
      <c r="K202" s="10">
        <f>'Aug Update'!J34</f>
        <v>0</v>
      </c>
      <c r="L202" s="10">
        <f>'Aug Update'!K34</f>
        <v>0</v>
      </c>
      <c r="M202" s="10">
        <f>'Aug Update'!L34</f>
        <v>0</v>
      </c>
      <c r="N202" s="10">
        <f>'Aug Update'!M34</f>
        <v>0</v>
      </c>
      <c r="O202" s="10">
        <f>'Aug Update'!N34</f>
        <v>0</v>
      </c>
      <c r="P202" s="10">
        <f>'Aug Update'!O34</f>
        <v>1</v>
      </c>
      <c r="Q202" s="10">
        <f>'Aug Update'!P34</f>
        <v>0</v>
      </c>
      <c r="R202" s="10">
        <f>'Aug Update'!Q34</f>
        <v>0</v>
      </c>
      <c r="S202" s="10">
        <f>'Aug Update'!R34</f>
        <v>0</v>
      </c>
      <c r="T202" s="10">
        <f>'Aug Update'!S34</f>
        <v>0</v>
      </c>
      <c r="U202" s="10">
        <f>'Aug Update'!T34</f>
        <v>0</v>
      </c>
      <c r="V202" s="12">
        <f>'Aug Update'!U34</f>
        <v>0</v>
      </c>
      <c r="W202" s="12">
        <f>'Aug Update'!V34</f>
        <v>0</v>
      </c>
      <c r="X202" s="12">
        <f>'Aug Update'!W34</f>
        <v>0</v>
      </c>
      <c r="Y202" s="18">
        <f>'Aug Update'!X34</f>
        <v>0</v>
      </c>
    </row>
    <row r="203" spans="2:25" x14ac:dyDescent="0.25">
      <c r="B203" s="134"/>
      <c r="C203" s="17" t="s">
        <v>110</v>
      </c>
      <c r="D203" s="17">
        <f t="shared" ref="D203:U203" si="274">SUM(D201:D202)</f>
        <v>3</v>
      </c>
      <c r="E203" s="17">
        <f t="shared" si="274"/>
        <v>7</v>
      </c>
      <c r="F203" s="17">
        <f t="shared" si="274"/>
        <v>6</v>
      </c>
      <c r="G203" s="17">
        <f t="shared" si="274"/>
        <v>1</v>
      </c>
      <c r="H203" s="17">
        <f t="shared" si="274"/>
        <v>1</v>
      </c>
      <c r="I203" s="17">
        <f t="shared" si="274"/>
        <v>1</v>
      </c>
      <c r="J203" s="17">
        <f t="shared" si="274"/>
        <v>0</v>
      </c>
      <c r="K203" s="17">
        <f t="shared" si="274"/>
        <v>0</v>
      </c>
      <c r="L203" s="17">
        <f t="shared" si="274"/>
        <v>0</v>
      </c>
      <c r="M203" s="17">
        <f t="shared" si="274"/>
        <v>0</v>
      </c>
      <c r="N203" s="17">
        <f t="shared" si="274"/>
        <v>0</v>
      </c>
      <c r="O203" s="17">
        <f t="shared" si="274"/>
        <v>0</v>
      </c>
      <c r="P203" s="17">
        <f t="shared" si="274"/>
        <v>1</v>
      </c>
      <c r="Q203" s="17">
        <f t="shared" si="274"/>
        <v>1</v>
      </c>
      <c r="R203" s="17">
        <f t="shared" si="274"/>
        <v>0</v>
      </c>
      <c r="S203" s="17">
        <f t="shared" si="274"/>
        <v>0</v>
      </c>
      <c r="T203" s="17">
        <f t="shared" si="274"/>
        <v>0</v>
      </c>
      <c r="U203" s="17">
        <f t="shared" si="274"/>
        <v>1</v>
      </c>
      <c r="V203" s="135">
        <f t="shared" ref="V203" si="275">(H203+N203+Q203)/(F203+N203+Q203+O203)</f>
        <v>0.2857142857142857</v>
      </c>
      <c r="W203" s="135">
        <f t="shared" ref="W203" si="276">(I203+J203*2+K203*3+L203*4)/F203</f>
        <v>0.16666666666666666</v>
      </c>
      <c r="X203" s="135">
        <f t="shared" ref="X203" si="277">V203+W203</f>
        <v>0.45238095238095233</v>
      </c>
      <c r="Y203" s="136">
        <f t="shared" ref="Y203" si="278">H203/F203</f>
        <v>0.16666666666666666</v>
      </c>
    </row>
    <row r="204" spans="2:25" x14ac:dyDescent="0.25">
      <c r="B204" s="134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35"/>
      <c r="W204" s="135"/>
      <c r="X204" s="135"/>
      <c r="Y204" s="136"/>
    </row>
    <row r="205" spans="2:25" x14ac:dyDescent="0.25">
      <c r="B205" s="134"/>
      <c r="C205" s="17" t="s">
        <v>111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35"/>
      <c r="W205" s="135"/>
      <c r="X205" s="135"/>
      <c r="Y205" s="136"/>
    </row>
    <row r="206" spans="2:25" x14ac:dyDescent="0.25">
      <c r="B206" s="134"/>
      <c r="C206" s="10" t="s">
        <v>109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35"/>
      <c r="W206" s="135"/>
      <c r="X206" s="135"/>
      <c r="Y206" s="136"/>
    </row>
    <row r="207" spans="2:25" x14ac:dyDescent="0.25">
      <c r="B207" s="134"/>
      <c r="C207" s="17" t="s">
        <v>111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35"/>
      <c r="W207" s="135"/>
      <c r="X207" s="135"/>
      <c r="Y207" s="136"/>
    </row>
    <row r="208" spans="2:25" x14ac:dyDescent="0.25">
      <c r="B208" s="134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137"/>
      <c r="W208" s="137"/>
      <c r="X208" s="137"/>
      <c r="Y208" s="138"/>
    </row>
    <row r="209" spans="2:25" ht="15.75" thickBot="1" x14ac:dyDescent="0.3">
      <c r="B209" s="139"/>
      <c r="C209" s="19" t="s">
        <v>113</v>
      </c>
      <c r="D209" s="19">
        <f t="shared" ref="D209:U209" si="279">D203+D207</f>
        <v>3</v>
      </c>
      <c r="E209" s="19">
        <f t="shared" si="279"/>
        <v>7</v>
      </c>
      <c r="F209" s="19">
        <f t="shared" si="279"/>
        <v>6</v>
      </c>
      <c r="G209" s="19">
        <f t="shared" si="279"/>
        <v>1</v>
      </c>
      <c r="H209" s="19">
        <f t="shared" si="279"/>
        <v>1</v>
      </c>
      <c r="I209" s="19">
        <f t="shared" si="279"/>
        <v>1</v>
      </c>
      <c r="J209" s="19">
        <f t="shared" si="279"/>
        <v>0</v>
      </c>
      <c r="K209" s="19">
        <f t="shared" si="279"/>
        <v>0</v>
      </c>
      <c r="L209" s="19">
        <f t="shared" si="279"/>
        <v>0</v>
      </c>
      <c r="M209" s="19">
        <f t="shared" si="279"/>
        <v>0</v>
      </c>
      <c r="N209" s="19">
        <f t="shared" si="279"/>
        <v>0</v>
      </c>
      <c r="O209" s="19">
        <f t="shared" si="279"/>
        <v>0</v>
      </c>
      <c r="P209" s="19">
        <f t="shared" si="279"/>
        <v>1</v>
      </c>
      <c r="Q209" s="19">
        <f t="shared" si="279"/>
        <v>1</v>
      </c>
      <c r="R209" s="19">
        <f t="shared" si="279"/>
        <v>0</v>
      </c>
      <c r="S209" s="19">
        <f t="shared" si="279"/>
        <v>0</v>
      </c>
      <c r="T209" s="19">
        <f t="shared" si="279"/>
        <v>0</v>
      </c>
      <c r="U209" s="19">
        <f t="shared" si="279"/>
        <v>1</v>
      </c>
      <c r="V209" s="21">
        <f t="shared" ref="V209" si="280">(H209+N209+Q209)/(F209+N209+Q209+O209)</f>
        <v>0.2857142857142857</v>
      </c>
      <c r="W209" s="21">
        <f t="shared" ref="W209" si="281">(I209+J209*2+K209*3+L209*4)/F209</f>
        <v>0.16666666666666666</v>
      </c>
      <c r="X209" s="21">
        <f t="shared" ref="X209" si="282">V209+W209</f>
        <v>0.45238095238095233</v>
      </c>
      <c r="Y209" s="22">
        <f t="shared" ref="Y209" si="283">H209/F209</f>
        <v>0.16666666666666666</v>
      </c>
    </row>
    <row r="210" spans="2:25" x14ac:dyDescent="0.25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137"/>
      <c r="W210" s="137"/>
      <c r="X210" s="137"/>
      <c r="Y210" s="137"/>
    </row>
    <row r="211" spans="2:25" ht="15.75" thickBot="1" x14ac:dyDescent="0.3"/>
    <row r="212" spans="2:25" ht="18.75" x14ac:dyDescent="0.3">
      <c r="B212" s="48" t="s">
        <v>28</v>
      </c>
      <c r="C212" s="26" t="s">
        <v>110</v>
      </c>
      <c r="D212" s="26" t="s">
        <v>48</v>
      </c>
      <c r="E212" s="26" t="s">
        <v>49</v>
      </c>
      <c r="F212" s="26" t="s">
        <v>0</v>
      </c>
      <c r="G212" s="26" t="s">
        <v>1</v>
      </c>
      <c r="H212" s="26" t="s">
        <v>2</v>
      </c>
      <c r="I212" s="26" t="s">
        <v>9</v>
      </c>
      <c r="J212" s="26" t="s">
        <v>11</v>
      </c>
      <c r="K212" s="26" t="s">
        <v>50</v>
      </c>
      <c r="L212" s="26" t="s">
        <v>51</v>
      </c>
      <c r="M212" s="26" t="s">
        <v>3</v>
      </c>
      <c r="N212" s="26" t="s">
        <v>4</v>
      </c>
      <c r="O212" s="26" t="s">
        <v>52</v>
      </c>
      <c r="P212" s="26" t="s">
        <v>5</v>
      </c>
      <c r="Q212" s="26" t="s">
        <v>53</v>
      </c>
      <c r="R212" s="26" t="s">
        <v>54</v>
      </c>
      <c r="S212" s="26" t="s">
        <v>55</v>
      </c>
      <c r="T212" s="26" t="s">
        <v>56</v>
      </c>
      <c r="U212" s="26" t="s">
        <v>57</v>
      </c>
      <c r="V212" s="26" t="s">
        <v>58</v>
      </c>
      <c r="W212" s="26" t="s">
        <v>59</v>
      </c>
      <c r="X212" s="26" t="s">
        <v>60</v>
      </c>
      <c r="Y212" s="107" t="s">
        <v>61</v>
      </c>
    </row>
    <row r="213" spans="2:25" ht="18.75" x14ac:dyDescent="0.3">
      <c r="B213" s="73" t="s">
        <v>143</v>
      </c>
      <c r="C213" s="27" t="s">
        <v>79</v>
      </c>
      <c r="D213" s="27">
        <v>5</v>
      </c>
      <c r="E213" s="27">
        <v>15</v>
      </c>
      <c r="F213" s="27">
        <v>14</v>
      </c>
      <c r="G213" s="27">
        <v>3</v>
      </c>
      <c r="H213" s="27">
        <v>4</v>
      </c>
      <c r="I213" s="27">
        <v>3</v>
      </c>
      <c r="J213" s="27">
        <v>0</v>
      </c>
      <c r="K213" s="27">
        <v>1</v>
      </c>
      <c r="L213" s="27">
        <v>0</v>
      </c>
      <c r="M213" s="27">
        <v>3</v>
      </c>
      <c r="N213" s="27">
        <v>0</v>
      </c>
      <c r="O213" s="27">
        <v>1</v>
      </c>
      <c r="P213" s="27">
        <v>1</v>
      </c>
      <c r="Q213" s="27">
        <v>1</v>
      </c>
      <c r="R213" s="27">
        <v>2</v>
      </c>
      <c r="S213" s="27">
        <v>0</v>
      </c>
      <c r="T213" s="27">
        <v>1</v>
      </c>
      <c r="U213" s="27">
        <v>0</v>
      </c>
      <c r="V213" s="28">
        <f>(H213+N213+Q213)/(F213+N213+Q213+O213)</f>
        <v>0.3125</v>
      </c>
      <c r="W213" s="28">
        <f>(I213+J213*2+K213*3+L213*4)/F213</f>
        <v>0.42857142857142855</v>
      </c>
      <c r="X213" s="28">
        <f>V213+W213</f>
        <v>0.7410714285714286</v>
      </c>
      <c r="Y213" s="29">
        <f>H213/F213</f>
        <v>0.2857142857142857</v>
      </c>
    </row>
    <row r="214" spans="2:25" x14ac:dyDescent="0.25">
      <c r="B214" s="108"/>
      <c r="C214" s="27" t="s">
        <v>80</v>
      </c>
      <c r="D214" s="27">
        <f>'June Update'!C27</f>
        <v>2</v>
      </c>
      <c r="E214" s="27">
        <f>'June Update'!D27</f>
        <v>8</v>
      </c>
      <c r="F214" s="27">
        <f>'June Update'!E27</f>
        <v>5</v>
      </c>
      <c r="G214" s="27">
        <f>'June Update'!F27</f>
        <v>2</v>
      </c>
      <c r="H214" s="27">
        <f>'June Update'!G27</f>
        <v>2</v>
      </c>
      <c r="I214" s="27">
        <f>'June Update'!H27</f>
        <v>1</v>
      </c>
      <c r="J214" s="27">
        <f>'June Update'!I27</f>
        <v>0</v>
      </c>
      <c r="K214" s="27">
        <f>'June Update'!J27</f>
        <v>1</v>
      </c>
      <c r="L214" s="27">
        <f>'June Update'!K27</f>
        <v>0</v>
      </c>
      <c r="M214" s="27">
        <f>'June Update'!L27</f>
        <v>4</v>
      </c>
      <c r="N214" s="27">
        <f>'June Update'!M27</f>
        <v>0</v>
      </c>
      <c r="O214" s="27">
        <f>'June Update'!N27</f>
        <v>2</v>
      </c>
      <c r="P214" s="27">
        <f>'June Update'!O27</f>
        <v>2</v>
      </c>
      <c r="Q214" s="27">
        <f>'June Update'!P27</f>
        <v>1</v>
      </c>
      <c r="R214" s="27">
        <f>'June Update'!Q27</f>
        <v>0</v>
      </c>
      <c r="S214" s="27">
        <f>'June Update'!R27</f>
        <v>0</v>
      </c>
      <c r="T214" s="27">
        <f>'June Update'!S27</f>
        <v>0</v>
      </c>
      <c r="U214" s="27">
        <f>'June Update'!T27</f>
        <v>0</v>
      </c>
      <c r="V214" s="28">
        <f>(H214+N214+Q214)/(F214+N214+Q214+O214)</f>
        <v>0.375</v>
      </c>
      <c r="W214" s="28">
        <f>(I214+J214*2+K214*3+L214*4)/F214</f>
        <v>0.8</v>
      </c>
      <c r="X214" s="28">
        <f>V214+W214</f>
        <v>1.175</v>
      </c>
      <c r="Y214" s="29">
        <f>H214/F214</f>
        <v>0.4</v>
      </c>
    </row>
    <row r="215" spans="2:25" x14ac:dyDescent="0.25">
      <c r="B215" s="108"/>
      <c r="C215" s="27" t="s">
        <v>81</v>
      </c>
      <c r="D215" s="27">
        <f>'July Update'!C22</f>
        <v>6</v>
      </c>
      <c r="E215" s="27">
        <f>'July Update'!D22</f>
        <v>15</v>
      </c>
      <c r="F215" s="27">
        <f>'July Update'!E22</f>
        <v>13</v>
      </c>
      <c r="G215" s="27">
        <f>'July Update'!F22</f>
        <v>4</v>
      </c>
      <c r="H215" s="27">
        <f>'July Update'!G22</f>
        <v>5</v>
      </c>
      <c r="I215" s="27">
        <f>'July Update'!H22</f>
        <v>1</v>
      </c>
      <c r="J215" s="27">
        <f>'July Update'!I22</f>
        <v>4</v>
      </c>
      <c r="K215" s="27">
        <f>'July Update'!J22</f>
        <v>0</v>
      </c>
      <c r="L215" s="27">
        <f>'July Update'!K22</f>
        <v>0</v>
      </c>
      <c r="M215" s="27">
        <f>'July Update'!L22</f>
        <v>4</v>
      </c>
      <c r="N215" s="27">
        <f>'July Update'!M22</f>
        <v>2</v>
      </c>
      <c r="O215" s="27">
        <f>'July Update'!N22</f>
        <v>0</v>
      </c>
      <c r="P215" s="27">
        <f>'July Update'!O22</f>
        <v>2</v>
      </c>
      <c r="Q215" s="27">
        <f>'July Update'!P22</f>
        <v>0</v>
      </c>
      <c r="R215" s="27">
        <f>'July Update'!Q22</f>
        <v>1</v>
      </c>
      <c r="S215" s="27">
        <f>'July Update'!R22</f>
        <v>1</v>
      </c>
      <c r="T215" s="27">
        <f>'July Update'!S22</f>
        <v>1</v>
      </c>
      <c r="U215" s="27">
        <f>'July Update'!T22</f>
        <v>0</v>
      </c>
      <c r="V215" s="28">
        <f>'July Update'!U22</f>
        <v>0.46666666666666667</v>
      </c>
      <c r="W215" s="28">
        <f>'July Update'!V22</f>
        <v>0.69230769230769229</v>
      </c>
      <c r="X215" s="28">
        <f>'July Update'!W22</f>
        <v>1.1589743589743589</v>
      </c>
      <c r="Y215" s="29">
        <f>'July Update'!X22</f>
        <v>0.38461538461538464</v>
      </c>
    </row>
    <row r="216" spans="2:25" x14ac:dyDescent="0.25">
      <c r="B216" s="108"/>
      <c r="C216" s="27" t="s">
        <v>82</v>
      </c>
      <c r="D216" s="27">
        <f>'Aug Update'!C35</f>
        <v>3</v>
      </c>
      <c r="E216" s="27">
        <f>'Aug Update'!D35</f>
        <v>11</v>
      </c>
      <c r="F216" s="27">
        <f>'Aug Update'!E35</f>
        <v>10</v>
      </c>
      <c r="G216" s="27">
        <f>'Aug Update'!F35</f>
        <v>2</v>
      </c>
      <c r="H216" s="27">
        <f>'Aug Update'!G35</f>
        <v>6</v>
      </c>
      <c r="I216" s="27">
        <f>'Aug Update'!H35</f>
        <v>4</v>
      </c>
      <c r="J216" s="27">
        <f>'Aug Update'!I35</f>
        <v>2</v>
      </c>
      <c r="K216" s="27">
        <f>'Aug Update'!J35</f>
        <v>0</v>
      </c>
      <c r="L216" s="27">
        <f>'Aug Update'!K35</f>
        <v>0</v>
      </c>
      <c r="M216" s="27">
        <f>'Aug Update'!L35</f>
        <v>7</v>
      </c>
      <c r="N216" s="27">
        <f>'Aug Update'!M35</f>
        <v>0</v>
      </c>
      <c r="O216" s="27">
        <f>'Aug Update'!N35</f>
        <v>1</v>
      </c>
      <c r="P216" s="27">
        <f>'Aug Update'!O35</f>
        <v>0</v>
      </c>
      <c r="Q216" s="27">
        <f>'Aug Update'!P35</f>
        <v>0</v>
      </c>
      <c r="R216" s="27">
        <f>'Aug Update'!Q35</f>
        <v>0</v>
      </c>
      <c r="S216" s="27">
        <f>'Aug Update'!R35</f>
        <v>1</v>
      </c>
      <c r="T216" s="27">
        <f>'Aug Update'!S35</f>
        <v>1</v>
      </c>
      <c r="U216" s="27">
        <f>'Aug Update'!T35</f>
        <v>0</v>
      </c>
      <c r="V216" s="28">
        <f>'Aug Update'!U35</f>
        <v>0.54545454545454541</v>
      </c>
      <c r="W216" s="28">
        <f>'Aug Update'!V35</f>
        <v>0.8</v>
      </c>
      <c r="X216" s="28">
        <f>'Aug Update'!W35</f>
        <v>1.3454545454545455</v>
      </c>
      <c r="Y216" s="29">
        <f>'Aug Update'!X35</f>
        <v>0.6</v>
      </c>
    </row>
    <row r="217" spans="2:25" x14ac:dyDescent="0.25">
      <c r="B217" s="108"/>
      <c r="C217" s="47" t="s">
        <v>110</v>
      </c>
      <c r="D217" s="47">
        <f>SUM(D213:D216)</f>
        <v>16</v>
      </c>
      <c r="E217" s="47">
        <f t="shared" ref="E217:U217" si="284">SUM(E213:E216)</f>
        <v>49</v>
      </c>
      <c r="F217" s="47">
        <f t="shared" si="284"/>
        <v>42</v>
      </c>
      <c r="G217" s="47">
        <f t="shared" si="284"/>
        <v>11</v>
      </c>
      <c r="H217" s="47">
        <f t="shared" si="284"/>
        <v>17</v>
      </c>
      <c r="I217" s="47">
        <f t="shared" si="284"/>
        <v>9</v>
      </c>
      <c r="J217" s="47">
        <f t="shared" si="284"/>
        <v>6</v>
      </c>
      <c r="K217" s="47">
        <f t="shared" si="284"/>
        <v>2</v>
      </c>
      <c r="L217" s="47">
        <f t="shared" si="284"/>
        <v>0</v>
      </c>
      <c r="M217" s="47">
        <f t="shared" si="284"/>
        <v>18</v>
      </c>
      <c r="N217" s="47">
        <f t="shared" si="284"/>
        <v>2</v>
      </c>
      <c r="O217" s="47">
        <f t="shared" si="284"/>
        <v>4</v>
      </c>
      <c r="P217" s="47">
        <f t="shared" si="284"/>
        <v>5</v>
      </c>
      <c r="Q217" s="47">
        <f t="shared" si="284"/>
        <v>2</v>
      </c>
      <c r="R217" s="47">
        <f t="shared" si="284"/>
        <v>3</v>
      </c>
      <c r="S217" s="47">
        <f t="shared" si="284"/>
        <v>2</v>
      </c>
      <c r="T217" s="47">
        <f t="shared" si="284"/>
        <v>3</v>
      </c>
      <c r="U217" s="47">
        <f t="shared" si="284"/>
        <v>0</v>
      </c>
      <c r="V217" s="109">
        <f t="shared" ref="V217" si="285">(H217+N217+Q217)/(F217+N217+Q217+O217)</f>
        <v>0.42</v>
      </c>
      <c r="W217" s="109">
        <f t="shared" ref="W217" si="286">(I217+J217*2+K217*3+L217*4)/F217</f>
        <v>0.6428571428571429</v>
      </c>
      <c r="X217" s="109">
        <f t="shared" ref="X217" si="287">V217+W217</f>
        <v>1.0628571428571429</v>
      </c>
      <c r="Y217" s="110">
        <f t="shared" ref="Y217" si="288">H217/F217</f>
        <v>0.40476190476190477</v>
      </c>
    </row>
    <row r="218" spans="2:25" x14ac:dyDescent="0.25">
      <c r="B218" s="108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28"/>
      <c r="W218" s="28"/>
      <c r="X218" s="28"/>
      <c r="Y218" s="29"/>
    </row>
    <row r="219" spans="2:25" x14ac:dyDescent="0.25">
      <c r="B219" s="108"/>
      <c r="C219" s="47" t="s">
        <v>111</v>
      </c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28"/>
      <c r="W219" s="28"/>
      <c r="X219" s="28"/>
      <c r="Y219" s="29"/>
    </row>
    <row r="220" spans="2:25" x14ac:dyDescent="0.25">
      <c r="B220" s="108"/>
      <c r="C220" s="27" t="s">
        <v>107</v>
      </c>
      <c r="D220" s="27">
        <v>2</v>
      </c>
      <c r="E220" s="27">
        <v>7</v>
      </c>
      <c r="F220" s="27">
        <v>6</v>
      </c>
      <c r="G220" s="27">
        <v>0</v>
      </c>
      <c r="H220" s="27">
        <v>1</v>
      </c>
      <c r="I220" s="27">
        <v>1</v>
      </c>
      <c r="J220" s="27">
        <v>0</v>
      </c>
      <c r="K220" s="27">
        <v>0</v>
      </c>
      <c r="L220" s="27">
        <v>0</v>
      </c>
      <c r="M220" s="27">
        <v>0</v>
      </c>
      <c r="N220" s="27">
        <v>1</v>
      </c>
      <c r="O220" s="27">
        <v>0</v>
      </c>
      <c r="P220" s="27">
        <v>3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  <c r="V220" s="28">
        <f t="shared" ref="V220:V224" si="289">(H220+N220+Q220)/(F220+N220+Q220+O220)</f>
        <v>0.2857142857142857</v>
      </c>
      <c r="W220" s="28">
        <f t="shared" ref="W220:W224" si="290">(I220+J220*2+K220*3+L220*4)/F220</f>
        <v>0.16666666666666666</v>
      </c>
      <c r="X220" s="28">
        <f t="shared" ref="X220:X224" si="291">V220+W220</f>
        <v>0.45238095238095233</v>
      </c>
      <c r="Y220" s="29">
        <f t="shared" ref="Y220:Y224" si="292">H220/F220</f>
        <v>0.16666666666666666</v>
      </c>
    </row>
    <row r="221" spans="2:25" x14ac:dyDescent="0.25">
      <c r="B221" s="108"/>
      <c r="C221" s="27" t="s">
        <v>112</v>
      </c>
      <c r="D221" s="27">
        <v>2</v>
      </c>
      <c r="E221" s="27">
        <v>6</v>
      </c>
      <c r="F221" s="27">
        <v>2</v>
      </c>
      <c r="G221" s="27">
        <v>3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4</v>
      </c>
      <c r="O221" s="27">
        <v>0</v>
      </c>
      <c r="P221" s="27">
        <v>1</v>
      </c>
      <c r="Q221" s="27">
        <v>0</v>
      </c>
      <c r="R221" s="27">
        <v>0</v>
      </c>
      <c r="S221" s="27">
        <v>0</v>
      </c>
      <c r="T221" s="27">
        <v>1</v>
      </c>
      <c r="U221" s="27">
        <v>0</v>
      </c>
      <c r="V221" s="28">
        <f t="shared" ref="V221" si="293">(H221+N221+Q221)/(F221+N221+Q221+O221)</f>
        <v>0.66666666666666663</v>
      </c>
      <c r="W221" s="28">
        <f t="shared" ref="W221" si="294">(I221+J221*2+K221*3+L221*4)/F221</f>
        <v>0</v>
      </c>
      <c r="X221" s="28">
        <f t="shared" ref="X221" si="295">V221+W221</f>
        <v>0.66666666666666663</v>
      </c>
      <c r="Y221" s="29">
        <f t="shared" ref="Y221" si="296">H221/F221</f>
        <v>0</v>
      </c>
    </row>
    <row r="222" spans="2:25" x14ac:dyDescent="0.25">
      <c r="B222" s="108"/>
      <c r="C222" s="27" t="s">
        <v>108</v>
      </c>
      <c r="D222" s="27">
        <v>6</v>
      </c>
      <c r="E222" s="27">
        <v>22</v>
      </c>
      <c r="F222" s="27">
        <v>18</v>
      </c>
      <c r="G222" s="27">
        <v>5</v>
      </c>
      <c r="H222" s="27">
        <v>8</v>
      </c>
      <c r="I222" s="27">
        <v>8</v>
      </c>
      <c r="J222" s="27">
        <v>0</v>
      </c>
      <c r="K222" s="27">
        <v>0</v>
      </c>
      <c r="L222" s="27">
        <v>0</v>
      </c>
      <c r="M222" s="27">
        <v>1</v>
      </c>
      <c r="N222" s="27">
        <v>4</v>
      </c>
      <c r="O222" s="27">
        <v>0</v>
      </c>
      <c r="P222" s="27">
        <v>5</v>
      </c>
      <c r="Q222" s="27">
        <v>0</v>
      </c>
      <c r="R222" s="27">
        <v>2</v>
      </c>
      <c r="S222" s="27">
        <v>1</v>
      </c>
      <c r="T222" s="27">
        <v>0</v>
      </c>
      <c r="U222" s="27">
        <v>1</v>
      </c>
      <c r="V222" s="28">
        <f t="shared" ref="V222" si="297">(H222+N222+Q222)/(F222+N222+Q222+O222)</f>
        <v>0.54545454545454541</v>
      </c>
      <c r="W222" s="28">
        <f t="shared" ref="W222" si="298">(I222+J222*2+K222*3+L222*4)/F222</f>
        <v>0.44444444444444442</v>
      </c>
      <c r="X222" s="28">
        <f t="shared" ref="X222" si="299">V222+W222</f>
        <v>0.98989898989898983</v>
      </c>
      <c r="Y222" s="29">
        <f t="shared" ref="Y222" si="300">H222/F222</f>
        <v>0.44444444444444442</v>
      </c>
    </row>
    <row r="223" spans="2:25" x14ac:dyDescent="0.25">
      <c r="B223" s="108"/>
      <c r="C223" s="27" t="s">
        <v>109</v>
      </c>
      <c r="D223" s="27">
        <v>3</v>
      </c>
      <c r="E223" s="27">
        <v>9</v>
      </c>
      <c r="F223" s="27">
        <v>9</v>
      </c>
      <c r="G223" s="27">
        <v>3</v>
      </c>
      <c r="H223" s="27">
        <v>6</v>
      </c>
      <c r="I223" s="27">
        <v>3</v>
      </c>
      <c r="J223" s="27">
        <v>2</v>
      </c>
      <c r="K223" s="27">
        <v>0</v>
      </c>
      <c r="L223" s="27">
        <v>1</v>
      </c>
      <c r="M223" s="27">
        <v>5</v>
      </c>
      <c r="N223" s="27">
        <v>0</v>
      </c>
      <c r="O223" s="27">
        <v>0</v>
      </c>
      <c r="P223" s="27">
        <v>1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8">
        <f t="shared" ref="V223" si="301">(H223+N223+Q223)/(F223+N223+Q223+O223)</f>
        <v>0.66666666666666663</v>
      </c>
      <c r="W223" s="28">
        <f t="shared" ref="W223" si="302">(I223+J223*2+K223*3+L223*4)/F223</f>
        <v>1.2222222222222223</v>
      </c>
      <c r="X223" s="28">
        <f t="shared" ref="X223" si="303">V223+W223</f>
        <v>1.8888888888888888</v>
      </c>
      <c r="Y223" s="29">
        <f t="shared" ref="Y223" si="304">H223/F223</f>
        <v>0.66666666666666663</v>
      </c>
    </row>
    <row r="224" spans="2:25" x14ac:dyDescent="0.25">
      <c r="B224" s="108"/>
      <c r="C224" s="47" t="s">
        <v>111</v>
      </c>
      <c r="D224" s="47">
        <f t="shared" ref="D224:U224" si="305">SUM(D220:D223)</f>
        <v>13</v>
      </c>
      <c r="E224" s="47">
        <f t="shared" si="305"/>
        <v>44</v>
      </c>
      <c r="F224" s="47">
        <f t="shared" si="305"/>
        <v>35</v>
      </c>
      <c r="G224" s="47">
        <f t="shared" si="305"/>
        <v>11</v>
      </c>
      <c r="H224" s="47">
        <f t="shared" si="305"/>
        <v>15</v>
      </c>
      <c r="I224" s="47">
        <f t="shared" si="305"/>
        <v>12</v>
      </c>
      <c r="J224" s="47">
        <f t="shared" si="305"/>
        <v>2</v>
      </c>
      <c r="K224" s="47">
        <f t="shared" si="305"/>
        <v>0</v>
      </c>
      <c r="L224" s="47">
        <f t="shared" si="305"/>
        <v>1</v>
      </c>
      <c r="M224" s="47">
        <f t="shared" si="305"/>
        <v>6</v>
      </c>
      <c r="N224" s="47">
        <f t="shared" si="305"/>
        <v>9</v>
      </c>
      <c r="O224" s="47">
        <f t="shared" si="305"/>
        <v>0</v>
      </c>
      <c r="P224" s="47">
        <f t="shared" si="305"/>
        <v>10</v>
      </c>
      <c r="Q224" s="47">
        <f t="shared" si="305"/>
        <v>0</v>
      </c>
      <c r="R224" s="47">
        <f t="shared" si="305"/>
        <v>2</v>
      </c>
      <c r="S224" s="47">
        <f t="shared" si="305"/>
        <v>1</v>
      </c>
      <c r="T224" s="47">
        <f t="shared" si="305"/>
        <v>1</v>
      </c>
      <c r="U224" s="47">
        <f t="shared" si="305"/>
        <v>1</v>
      </c>
      <c r="V224" s="109">
        <f t="shared" si="289"/>
        <v>0.54545454545454541</v>
      </c>
      <c r="W224" s="109">
        <f t="shared" si="290"/>
        <v>0.5714285714285714</v>
      </c>
      <c r="X224" s="109">
        <f t="shared" si="291"/>
        <v>1.1168831168831168</v>
      </c>
      <c r="Y224" s="110">
        <f t="shared" si="292"/>
        <v>0.42857142857142855</v>
      </c>
    </row>
    <row r="225" spans="2:25" x14ac:dyDescent="0.25">
      <c r="B225" s="108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111"/>
      <c r="W225" s="111"/>
      <c r="X225" s="111"/>
      <c r="Y225" s="112"/>
    </row>
    <row r="226" spans="2:25" ht="15.75" thickBot="1" x14ac:dyDescent="0.3">
      <c r="B226" s="113"/>
      <c r="C226" s="31" t="s">
        <v>113</v>
      </c>
      <c r="D226" s="31">
        <f t="shared" ref="D226:U226" si="306">D217+D224</f>
        <v>29</v>
      </c>
      <c r="E226" s="31">
        <f t="shared" si="306"/>
        <v>93</v>
      </c>
      <c r="F226" s="31">
        <f t="shared" si="306"/>
        <v>77</v>
      </c>
      <c r="G226" s="31">
        <f t="shared" si="306"/>
        <v>22</v>
      </c>
      <c r="H226" s="31">
        <f t="shared" si="306"/>
        <v>32</v>
      </c>
      <c r="I226" s="31">
        <f t="shared" si="306"/>
        <v>21</v>
      </c>
      <c r="J226" s="31">
        <f t="shared" si="306"/>
        <v>8</v>
      </c>
      <c r="K226" s="31">
        <f t="shared" si="306"/>
        <v>2</v>
      </c>
      <c r="L226" s="31">
        <f t="shared" si="306"/>
        <v>1</v>
      </c>
      <c r="M226" s="31">
        <f t="shared" si="306"/>
        <v>24</v>
      </c>
      <c r="N226" s="31">
        <f t="shared" si="306"/>
        <v>11</v>
      </c>
      <c r="O226" s="31">
        <f t="shared" si="306"/>
        <v>4</v>
      </c>
      <c r="P226" s="31">
        <f t="shared" si="306"/>
        <v>15</v>
      </c>
      <c r="Q226" s="31">
        <f t="shared" si="306"/>
        <v>2</v>
      </c>
      <c r="R226" s="31">
        <f t="shared" si="306"/>
        <v>5</v>
      </c>
      <c r="S226" s="31">
        <f t="shared" si="306"/>
        <v>3</v>
      </c>
      <c r="T226" s="31">
        <f t="shared" si="306"/>
        <v>4</v>
      </c>
      <c r="U226" s="31">
        <f t="shared" si="306"/>
        <v>1</v>
      </c>
      <c r="V226" s="114">
        <f t="shared" ref="V226" si="307">(H226+N226+Q226)/(F226+N226+Q226+O226)</f>
        <v>0.47872340425531917</v>
      </c>
      <c r="W226" s="114">
        <f t="shared" ref="W226" si="308">(I226+J226*2+K226*3+L226*4)/F226</f>
        <v>0.61038961038961037</v>
      </c>
      <c r="X226" s="114">
        <f t="shared" ref="X226" si="309">V226+W226</f>
        <v>1.0891130146449295</v>
      </c>
      <c r="Y226" s="115">
        <f t="shared" ref="Y226" si="310">H226/F226</f>
        <v>0.41558441558441561</v>
      </c>
    </row>
    <row r="228" spans="2:25" ht="15.75" thickBot="1" x14ac:dyDescent="0.3"/>
    <row r="229" spans="2:25" ht="18.75" x14ac:dyDescent="0.3">
      <c r="B229" s="131" t="s">
        <v>62</v>
      </c>
      <c r="C229" s="94" t="s">
        <v>110</v>
      </c>
      <c r="D229" s="94" t="s">
        <v>48</v>
      </c>
      <c r="E229" s="94" t="s">
        <v>49</v>
      </c>
      <c r="F229" s="94" t="s">
        <v>0</v>
      </c>
      <c r="G229" s="94" t="s">
        <v>1</v>
      </c>
      <c r="H229" s="94" t="s">
        <v>2</v>
      </c>
      <c r="I229" s="94" t="s">
        <v>9</v>
      </c>
      <c r="J229" s="94" t="s">
        <v>11</v>
      </c>
      <c r="K229" s="94" t="s">
        <v>50</v>
      </c>
      <c r="L229" s="94" t="s">
        <v>51</v>
      </c>
      <c r="M229" s="94" t="s">
        <v>3</v>
      </c>
      <c r="N229" s="94" t="s">
        <v>4</v>
      </c>
      <c r="O229" s="94" t="s">
        <v>52</v>
      </c>
      <c r="P229" s="94" t="s">
        <v>5</v>
      </c>
      <c r="Q229" s="94" t="s">
        <v>53</v>
      </c>
      <c r="R229" s="94" t="s">
        <v>54</v>
      </c>
      <c r="S229" s="94" t="s">
        <v>55</v>
      </c>
      <c r="T229" s="94" t="s">
        <v>56</v>
      </c>
      <c r="U229" s="94" t="s">
        <v>57</v>
      </c>
      <c r="V229" s="94" t="s">
        <v>58</v>
      </c>
      <c r="W229" s="94" t="s">
        <v>59</v>
      </c>
      <c r="X229" s="94" t="s">
        <v>60</v>
      </c>
      <c r="Y229" s="132" t="s">
        <v>61</v>
      </c>
    </row>
    <row r="230" spans="2:25" ht="18.75" x14ac:dyDescent="0.3">
      <c r="B230" s="133" t="s">
        <v>125</v>
      </c>
      <c r="C230" s="1" t="s">
        <v>79</v>
      </c>
      <c r="D230" s="10">
        <v>4</v>
      </c>
      <c r="E230" s="10">
        <v>19</v>
      </c>
      <c r="F230" s="10">
        <v>15</v>
      </c>
      <c r="G230" s="10">
        <v>6</v>
      </c>
      <c r="H230" s="10">
        <v>2</v>
      </c>
      <c r="I230" s="10">
        <v>0</v>
      </c>
      <c r="J230" s="10">
        <v>1</v>
      </c>
      <c r="K230" s="10">
        <v>1</v>
      </c>
      <c r="L230" s="10">
        <v>0</v>
      </c>
      <c r="M230" s="10">
        <v>2</v>
      </c>
      <c r="N230" s="10">
        <v>4</v>
      </c>
      <c r="O230" s="10">
        <v>0</v>
      </c>
      <c r="P230" s="10">
        <v>4</v>
      </c>
      <c r="Q230" s="10">
        <v>0</v>
      </c>
      <c r="R230" s="10">
        <v>1</v>
      </c>
      <c r="S230" s="10">
        <v>1</v>
      </c>
      <c r="T230" s="10">
        <v>0</v>
      </c>
      <c r="U230" s="10">
        <v>0</v>
      </c>
      <c r="V230" s="12">
        <f>(H230+N230+Q230)/(F230+N230+Q230+O230)</f>
        <v>0.31578947368421051</v>
      </c>
      <c r="W230" s="12">
        <f>(I230+J230*2+K230*3+L230*4)/F230</f>
        <v>0.33333333333333331</v>
      </c>
      <c r="X230" s="12">
        <f>V230+W230</f>
        <v>0.64912280701754388</v>
      </c>
      <c r="Y230" s="18">
        <f>H230/F230</f>
        <v>0.13333333333333333</v>
      </c>
    </row>
    <row r="231" spans="2:25" x14ac:dyDescent="0.25">
      <c r="B231" s="134"/>
      <c r="C231" s="1" t="s">
        <v>80</v>
      </c>
      <c r="D231" s="10">
        <f>'June Update'!C13</f>
        <v>3</v>
      </c>
      <c r="E231" s="10">
        <f>'June Update'!D13</f>
        <v>8</v>
      </c>
      <c r="F231" s="10">
        <f>'June Update'!E13</f>
        <v>7</v>
      </c>
      <c r="G231" s="10">
        <f>'June Update'!F13</f>
        <v>2</v>
      </c>
      <c r="H231" s="10">
        <f>'June Update'!G13</f>
        <v>3</v>
      </c>
      <c r="I231" s="10">
        <f>'June Update'!H13</f>
        <v>2</v>
      </c>
      <c r="J231" s="10">
        <f>'June Update'!I13</f>
        <v>0</v>
      </c>
      <c r="K231" s="10">
        <f>'June Update'!J13</f>
        <v>1</v>
      </c>
      <c r="L231" s="10">
        <f>'June Update'!K13</f>
        <v>0</v>
      </c>
      <c r="M231" s="10">
        <f>'June Update'!L13</f>
        <v>3</v>
      </c>
      <c r="N231" s="10">
        <f>'June Update'!M13</f>
        <v>1</v>
      </c>
      <c r="O231" s="10">
        <f>'June Update'!N13</f>
        <v>0</v>
      </c>
      <c r="P231" s="10">
        <f>'June Update'!O13</f>
        <v>1</v>
      </c>
      <c r="Q231" s="10">
        <f>'June Update'!P13</f>
        <v>0</v>
      </c>
      <c r="R231" s="10">
        <f>'June Update'!Q13</f>
        <v>0</v>
      </c>
      <c r="S231" s="10">
        <f>'June Update'!R13</f>
        <v>0</v>
      </c>
      <c r="T231" s="10">
        <f>'June Update'!S13</f>
        <v>0</v>
      </c>
      <c r="U231" s="10">
        <f>'June Update'!T13</f>
        <v>0</v>
      </c>
      <c r="V231" s="12">
        <f>(H231+N231+Q231)/(F231+N231+Q231+O231)</f>
        <v>0.5</v>
      </c>
      <c r="W231" s="12">
        <f>(I231+J231*2+K231*3+L231*4)/F231</f>
        <v>0.7142857142857143</v>
      </c>
      <c r="X231" s="12">
        <f>V231+W231</f>
        <v>1.2142857142857144</v>
      </c>
      <c r="Y231" s="18">
        <f>H231/F231</f>
        <v>0.42857142857142855</v>
      </c>
    </row>
    <row r="232" spans="2:25" x14ac:dyDescent="0.25">
      <c r="B232" s="134"/>
      <c r="C232" s="1" t="s">
        <v>81</v>
      </c>
      <c r="D232" s="1">
        <f>'July Update'!C23</f>
        <v>6</v>
      </c>
      <c r="E232" s="1">
        <f>'July Update'!D23</f>
        <v>19</v>
      </c>
      <c r="F232" s="1">
        <f>'July Update'!E23</f>
        <v>15</v>
      </c>
      <c r="G232" s="1">
        <f>'July Update'!F23</f>
        <v>7</v>
      </c>
      <c r="H232" s="1">
        <f>'July Update'!G23</f>
        <v>6</v>
      </c>
      <c r="I232" s="1">
        <f>'July Update'!H23</f>
        <v>1</v>
      </c>
      <c r="J232" s="1">
        <f>'July Update'!I23</f>
        <v>3</v>
      </c>
      <c r="K232" s="1">
        <f>'July Update'!J23</f>
        <v>0</v>
      </c>
      <c r="L232" s="1">
        <f>'July Update'!K23</f>
        <v>2</v>
      </c>
      <c r="M232" s="1">
        <f>'July Update'!L23</f>
        <v>6</v>
      </c>
      <c r="N232" s="1">
        <f>'July Update'!M23</f>
        <v>4</v>
      </c>
      <c r="O232" s="1">
        <f>'July Update'!N23</f>
        <v>0</v>
      </c>
      <c r="P232" s="1">
        <f>'July Update'!O23</f>
        <v>3</v>
      </c>
      <c r="Q232" s="1">
        <f>'July Update'!P23</f>
        <v>0</v>
      </c>
      <c r="R232" s="1">
        <f>'July Update'!Q23</f>
        <v>0</v>
      </c>
      <c r="S232" s="1">
        <f>'July Update'!R23</f>
        <v>1</v>
      </c>
      <c r="T232" s="1">
        <f>'July Update'!S23</f>
        <v>0</v>
      </c>
      <c r="U232" s="1">
        <f>'July Update'!T23</f>
        <v>0</v>
      </c>
      <c r="V232" s="12">
        <f>'July Update'!U23</f>
        <v>0.52631578947368418</v>
      </c>
      <c r="W232" s="12">
        <f>'July Update'!V23</f>
        <v>1</v>
      </c>
      <c r="X232" s="12">
        <f>'July Update'!W23</f>
        <v>1.5263157894736841</v>
      </c>
      <c r="Y232" s="18">
        <f>'July Update'!X23</f>
        <v>0.4</v>
      </c>
    </row>
    <row r="233" spans="2:25" x14ac:dyDescent="0.25">
      <c r="B233" s="134"/>
      <c r="C233" s="1" t="s">
        <v>82</v>
      </c>
      <c r="D233" s="1">
        <f>'Aug Update'!C36</f>
        <v>0</v>
      </c>
      <c r="E233" s="1">
        <f>'Aug Update'!D36</f>
        <v>0</v>
      </c>
      <c r="F233" s="1">
        <f>'Aug Update'!E36</f>
        <v>0</v>
      </c>
      <c r="G233" s="1">
        <f>'Aug Update'!F36</f>
        <v>0</v>
      </c>
      <c r="H233" s="1">
        <f>'Aug Update'!G36</f>
        <v>0</v>
      </c>
      <c r="I233" s="1">
        <f>'Aug Update'!H36</f>
        <v>0</v>
      </c>
      <c r="J233" s="1">
        <f>'Aug Update'!I36</f>
        <v>0</v>
      </c>
      <c r="K233" s="1">
        <f>'Aug Update'!J36</f>
        <v>0</v>
      </c>
      <c r="L233" s="1">
        <f>'Aug Update'!K36</f>
        <v>0</v>
      </c>
      <c r="M233" s="1">
        <f>'Aug Update'!L36</f>
        <v>0</v>
      </c>
      <c r="N233" s="1">
        <f>'Aug Update'!M36</f>
        <v>0</v>
      </c>
      <c r="O233" s="1">
        <f>'Aug Update'!N36</f>
        <v>0</v>
      </c>
      <c r="P233" s="1">
        <f>'Aug Update'!O36</f>
        <v>0</v>
      </c>
      <c r="Q233" s="1">
        <f>'Aug Update'!P36</f>
        <v>0</v>
      </c>
      <c r="R233" s="1">
        <f>'Aug Update'!Q36</f>
        <v>0</v>
      </c>
      <c r="S233" s="1">
        <f>'Aug Update'!R36</f>
        <v>0</v>
      </c>
      <c r="T233" s="1">
        <f>'Aug Update'!S36</f>
        <v>0</v>
      </c>
      <c r="U233" s="1">
        <f>'Aug Update'!T36</f>
        <v>0</v>
      </c>
      <c r="V233" s="12">
        <f>'Aug Update'!U36</f>
        <v>0</v>
      </c>
      <c r="W233" s="12">
        <f>'Aug Update'!V36</f>
        <v>0</v>
      </c>
      <c r="X233" s="12">
        <f>'Aug Update'!W36</f>
        <v>0</v>
      </c>
      <c r="Y233" s="18">
        <f>'Aug Update'!X36</f>
        <v>0</v>
      </c>
    </row>
    <row r="234" spans="2:25" x14ac:dyDescent="0.25">
      <c r="B234" s="134"/>
      <c r="C234" s="17" t="s">
        <v>110</v>
      </c>
      <c r="D234" s="17">
        <f>SUM(D230:D233)</f>
        <v>13</v>
      </c>
      <c r="E234" s="17">
        <f t="shared" ref="E234:U234" si="311">SUM(E230:E233)</f>
        <v>46</v>
      </c>
      <c r="F234" s="17">
        <f t="shared" si="311"/>
        <v>37</v>
      </c>
      <c r="G234" s="17">
        <f t="shared" si="311"/>
        <v>15</v>
      </c>
      <c r="H234" s="17">
        <f t="shared" si="311"/>
        <v>11</v>
      </c>
      <c r="I234" s="17">
        <f t="shared" si="311"/>
        <v>3</v>
      </c>
      <c r="J234" s="17">
        <f t="shared" si="311"/>
        <v>4</v>
      </c>
      <c r="K234" s="17">
        <f t="shared" si="311"/>
        <v>2</v>
      </c>
      <c r="L234" s="17">
        <f t="shared" si="311"/>
        <v>2</v>
      </c>
      <c r="M234" s="17">
        <f t="shared" si="311"/>
        <v>11</v>
      </c>
      <c r="N234" s="17">
        <f t="shared" si="311"/>
        <v>9</v>
      </c>
      <c r="O234" s="17">
        <f t="shared" si="311"/>
        <v>0</v>
      </c>
      <c r="P234" s="17">
        <f t="shared" si="311"/>
        <v>8</v>
      </c>
      <c r="Q234" s="17">
        <f t="shared" si="311"/>
        <v>0</v>
      </c>
      <c r="R234" s="17">
        <f t="shared" si="311"/>
        <v>1</v>
      </c>
      <c r="S234" s="17">
        <f t="shared" si="311"/>
        <v>2</v>
      </c>
      <c r="T234" s="17">
        <f t="shared" si="311"/>
        <v>0</v>
      </c>
      <c r="U234" s="17">
        <f t="shared" si="311"/>
        <v>0</v>
      </c>
      <c r="V234" s="135">
        <f t="shared" ref="V234" si="312">(H234+N234+Q234)/(F234+N234+Q234+O234)</f>
        <v>0.43478260869565216</v>
      </c>
      <c r="W234" s="135">
        <f t="shared" ref="W234" si="313">(I234+J234*2+K234*3+L234*4)/F234</f>
        <v>0.67567567567567566</v>
      </c>
      <c r="X234" s="135">
        <f t="shared" ref="X234" si="314">V234+W234</f>
        <v>1.1104582843713278</v>
      </c>
      <c r="Y234" s="136">
        <f t="shared" ref="Y234" si="315">H234/F234</f>
        <v>0.29729729729729731</v>
      </c>
    </row>
    <row r="235" spans="2:25" x14ac:dyDescent="0.25">
      <c r="B235" s="134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17"/>
      <c r="V235" s="140"/>
      <c r="W235" s="140"/>
      <c r="X235" s="140"/>
      <c r="Y235" s="141"/>
    </row>
    <row r="236" spans="2:25" x14ac:dyDescent="0.25">
      <c r="B236" s="134"/>
      <c r="C236" s="17" t="s">
        <v>111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17"/>
      <c r="V236" s="140"/>
      <c r="W236" s="140"/>
      <c r="X236" s="140"/>
      <c r="Y236" s="141"/>
    </row>
    <row r="237" spans="2:25" x14ac:dyDescent="0.25">
      <c r="B237" s="134"/>
      <c r="C237" s="10" t="s">
        <v>107</v>
      </c>
      <c r="D237" s="10">
        <v>2</v>
      </c>
      <c r="E237" s="10">
        <v>6</v>
      </c>
      <c r="F237" s="10">
        <v>5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1</v>
      </c>
      <c r="O237" s="10">
        <v>0</v>
      </c>
      <c r="P237" s="10">
        <v>3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2">
        <f t="shared" ref="V237" si="316">(H237+N237+Q237)/(F237+N237+Q237+O237)</f>
        <v>0.16666666666666666</v>
      </c>
      <c r="W237" s="12">
        <f t="shared" ref="W237" si="317">(I237+J237*2+K237*3+L237*4)/F237</f>
        <v>0</v>
      </c>
      <c r="X237" s="12">
        <f t="shared" ref="X237" si="318">V237+W237</f>
        <v>0.16666666666666666</v>
      </c>
      <c r="Y237" s="18">
        <f t="shared" ref="Y237" si="319">H237/F237</f>
        <v>0</v>
      </c>
    </row>
    <row r="238" spans="2:25" x14ac:dyDescent="0.25">
      <c r="B238" s="134"/>
      <c r="C238" s="10" t="s">
        <v>149</v>
      </c>
      <c r="D238" s="10">
        <v>2</v>
      </c>
      <c r="E238" s="10">
        <v>3</v>
      </c>
      <c r="F238" s="10">
        <v>3</v>
      </c>
      <c r="G238" s="10">
        <v>0</v>
      </c>
      <c r="H238" s="10">
        <v>1</v>
      </c>
      <c r="I238" s="10">
        <v>1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1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2">
        <f t="shared" ref="V238" si="320">(H238+N238+Q238)/(F238+N238+Q238+O238)</f>
        <v>0.33333333333333331</v>
      </c>
      <c r="W238" s="12">
        <f t="shared" ref="W238" si="321">(I238+J238*2+K238*3+L238*4)/F238</f>
        <v>0.33333333333333331</v>
      </c>
      <c r="X238" s="12">
        <f t="shared" ref="X238" si="322">V238+W238</f>
        <v>0.66666666666666663</v>
      </c>
      <c r="Y238" s="18">
        <f t="shared" ref="Y238" si="323">H238/F238</f>
        <v>0.33333333333333331</v>
      </c>
    </row>
    <row r="239" spans="2:25" x14ac:dyDescent="0.25">
      <c r="B239" s="134"/>
      <c r="C239" s="10" t="s">
        <v>112</v>
      </c>
      <c r="D239" s="10">
        <v>2</v>
      </c>
      <c r="E239" s="1">
        <v>7</v>
      </c>
      <c r="F239" s="10">
        <v>7</v>
      </c>
      <c r="G239" s="10">
        <v>2</v>
      </c>
      <c r="H239" s="10">
        <v>4</v>
      </c>
      <c r="I239" s="10">
        <v>3</v>
      </c>
      <c r="J239" s="10">
        <v>1</v>
      </c>
      <c r="K239" s="10">
        <v>0</v>
      </c>
      <c r="L239" s="10">
        <v>0</v>
      </c>
      <c r="M239" s="10">
        <v>2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2">
        <f t="shared" ref="V239" si="324">(H239+N239+Q239)/(F239+N239+Q239+O239)</f>
        <v>0.5714285714285714</v>
      </c>
      <c r="W239" s="12">
        <f t="shared" ref="W239" si="325">(I239+J239*2+K239*3+L239*4)/F239</f>
        <v>0.7142857142857143</v>
      </c>
      <c r="X239" s="12">
        <f t="shared" ref="X239" si="326">V239+W239</f>
        <v>1.2857142857142856</v>
      </c>
      <c r="Y239" s="18">
        <f t="shared" ref="Y239" si="327">H239/F239</f>
        <v>0.5714285714285714</v>
      </c>
    </row>
    <row r="240" spans="2:25" x14ac:dyDescent="0.25">
      <c r="B240" s="134"/>
      <c r="C240" s="10" t="s">
        <v>108</v>
      </c>
      <c r="D240" s="10">
        <v>5</v>
      </c>
      <c r="E240" s="10">
        <v>15</v>
      </c>
      <c r="F240" s="10">
        <v>13</v>
      </c>
      <c r="G240" s="10">
        <v>4</v>
      </c>
      <c r="H240" s="10">
        <v>2</v>
      </c>
      <c r="I240" s="10">
        <v>1</v>
      </c>
      <c r="J240" s="10">
        <v>1</v>
      </c>
      <c r="K240" s="10">
        <v>0</v>
      </c>
      <c r="L240" s="10">
        <v>0</v>
      </c>
      <c r="M240" s="10">
        <v>2</v>
      </c>
      <c r="N240" s="10">
        <v>1</v>
      </c>
      <c r="O240" s="10">
        <v>0</v>
      </c>
      <c r="P240" s="10">
        <v>3</v>
      </c>
      <c r="Q240" s="10">
        <v>1</v>
      </c>
      <c r="R240" s="10">
        <v>1</v>
      </c>
      <c r="S240" s="10">
        <v>0</v>
      </c>
      <c r="T240" s="10">
        <v>0</v>
      </c>
      <c r="U240" s="10">
        <v>0</v>
      </c>
      <c r="V240" s="12">
        <f t="shared" ref="V240:V241" si="328">(H240+N240+Q240)/(F240+N240+Q240+O240)</f>
        <v>0.26666666666666666</v>
      </c>
      <c r="W240" s="12">
        <f t="shared" ref="W240:W241" si="329">(I240+J240*2+K240*3+L240*4)/F240</f>
        <v>0.23076923076923078</v>
      </c>
      <c r="X240" s="12">
        <f t="shared" ref="X240:X241" si="330">V240+W240</f>
        <v>0.49743589743589745</v>
      </c>
      <c r="Y240" s="18">
        <f t="shared" ref="Y240:Y241" si="331">H240/F240</f>
        <v>0.15384615384615385</v>
      </c>
    </row>
    <row r="241" spans="2:25" x14ac:dyDescent="0.25">
      <c r="B241" s="134"/>
      <c r="C241" s="10" t="s">
        <v>109</v>
      </c>
      <c r="D241" s="10">
        <v>3</v>
      </c>
      <c r="E241" s="10">
        <v>11</v>
      </c>
      <c r="F241" s="10">
        <v>10</v>
      </c>
      <c r="G241" s="10">
        <v>2</v>
      </c>
      <c r="H241" s="10">
        <v>5</v>
      </c>
      <c r="I241" s="10">
        <v>4</v>
      </c>
      <c r="J241" s="10">
        <v>0</v>
      </c>
      <c r="K241" s="10">
        <v>0</v>
      </c>
      <c r="L241" s="10">
        <v>1</v>
      </c>
      <c r="M241" s="10">
        <v>6</v>
      </c>
      <c r="N241" s="10">
        <v>1</v>
      </c>
      <c r="O241" s="10">
        <v>0</v>
      </c>
      <c r="P241" s="10">
        <v>2</v>
      </c>
      <c r="Q241" s="10">
        <v>0</v>
      </c>
      <c r="R241" s="10">
        <v>0</v>
      </c>
      <c r="S241" s="10">
        <v>2</v>
      </c>
      <c r="T241" s="10">
        <v>0</v>
      </c>
      <c r="U241" s="10">
        <v>1</v>
      </c>
      <c r="V241" s="12">
        <f t="shared" si="328"/>
        <v>0.54545454545454541</v>
      </c>
      <c r="W241" s="12">
        <f t="shared" si="329"/>
        <v>0.8</v>
      </c>
      <c r="X241" s="12">
        <f t="shared" si="330"/>
        <v>1.3454545454545455</v>
      </c>
      <c r="Y241" s="18">
        <f t="shared" si="331"/>
        <v>0.5</v>
      </c>
    </row>
    <row r="242" spans="2:25" x14ac:dyDescent="0.25">
      <c r="B242" s="134"/>
      <c r="C242" s="17" t="s">
        <v>111</v>
      </c>
      <c r="D242" s="17">
        <f t="shared" ref="D242:U242" si="332">SUM(D237:D241)</f>
        <v>14</v>
      </c>
      <c r="E242" s="17">
        <f t="shared" si="332"/>
        <v>42</v>
      </c>
      <c r="F242" s="17">
        <f t="shared" si="332"/>
        <v>38</v>
      </c>
      <c r="G242" s="17">
        <f t="shared" si="332"/>
        <v>8</v>
      </c>
      <c r="H242" s="17">
        <f t="shared" si="332"/>
        <v>12</v>
      </c>
      <c r="I242" s="17">
        <f t="shared" si="332"/>
        <v>9</v>
      </c>
      <c r="J242" s="17">
        <f t="shared" si="332"/>
        <v>2</v>
      </c>
      <c r="K242" s="17">
        <f t="shared" si="332"/>
        <v>0</v>
      </c>
      <c r="L242" s="17">
        <f t="shared" si="332"/>
        <v>1</v>
      </c>
      <c r="M242" s="17">
        <f t="shared" si="332"/>
        <v>10</v>
      </c>
      <c r="N242" s="17">
        <f t="shared" si="332"/>
        <v>3</v>
      </c>
      <c r="O242" s="17">
        <f t="shared" si="332"/>
        <v>0</v>
      </c>
      <c r="P242" s="17">
        <f t="shared" si="332"/>
        <v>9</v>
      </c>
      <c r="Q242" s="17">
        <f t="shared" si="332"/>
        <v>1</v>
      </c>
      <c r="R242" s="17">
        <f t="shared" si="332"/>
        <v>1</v>
      </c>
      <c r="S242" s="17">
        <f t="shared" si="332"/>
        <v>2</v>
      </c>
      <c r="T242" s="17">
        <f t="shared" si="332"/>
        <v>0</v>
      </c>
      <c r="U242" s="17">
        <f t="shared" si="332"/>
        <v>1</v>
      </c>
      <c r="V242" s="135">
        <f t="shared" ref="V242" si="333">(H242+N242+Q242)/(F242+N242+Q242+O242)</f>
        <v>0.38095238095238093</v>
      </c>
      <c r="W242" s="135">
        <f t="shared" ref="W242" si="334">(I242+J242*2+K242*3+L242*4)/F242</f>
        <v>0.44736842105263158</v>
      </c>
      <c r="X242" s="135">
        <f t="shared" ref="X242" si="335">V242+W242</f>
        <v>0.82832080200501257</v>
      </c>
      <c r="Y242" s="136">
        <f t="shared" ref="Y242" si="336">H242/F242</f>
        <v>0.31578947368421051</v>
      </c>
    </row>
    <row r="243" spans="2:25" x14ac:dyDescent="0.25">
      <c r="B243" s="13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17"/>
      <c r="V243" s="135"/>
      <c r="W243" s="135"/>
      <c r="X243" s="135"/>
      <c r="Y243" s="136"/>
    </row>
    <row r="244" spans="2:25" ht="15.75" thickBot="1" x14ac:dyDescent="0.3">
      <c r="B244" s="139"/>
      <c r="C244" s="19" t="s">
        <v>113</v>
      </c>
      <c r="D244" s="19">
        <f t="shared" ref="D244:U244" si="337">D234+D242</f>
        <v>27</v>
      </c>
      <c r="E244" s="19">
        <f t="shared" si="337"/>
        <v>88</v>
      </c>
      <c r="F244" s="19">
        <f t="shared" si="337"/>
        <v>75</v>
      </c>
      <c r="G244" s="19">
        <f t="shared" si="337"/>
        <v>23</v>
      </c>
      <c r="H244" s="19">
        <f t="shared" si="337"/>
        <v>23</v>
      </c>
      <c r="I244" s="19">
        <f t="shared" si="337"/>
        <v>12</v>
      </c>
      <c r="J244" s="19">
        <f t="shared" si="337"/>
        <v>6</v>
      </c>
      <c r="K244" s="19">
        <f t="shared" si="337"/>
        <v>2</v>
      </c>
      <c r="L244" s="19">
        <f t="shared" si="337"/>
        <v>3</v>
      </c>
      <c r="M244" s="19">
        <f t="shared" si="337"/>
        <v>21</v>
      </c>
      <c r="N244" s="19">
        <f t="shared" si="337"/>
        <v>12</v>
      </c>
      <c r="O244" s="19">
        <f t="shared" si="337"/>
        <v>0</v>
      </c>
      <c r="P244" s="19">
        <f t="shared" si="337"/>
        <v>17</v>
      </c>
      <c r="Q244" s="19">
        <f t="shared" si="337"/>
        <v>1</v>
      </c>
      <c r="R244" s="19">
        <f t="shared" si="337"/>
        <v>2</v>
      </c>
      <c r="S244" s="19">
        <f t="shared" si="337"/>
        <v>4</v>
      </c>
      <c r="T244" s="19">
        <f t="shared" si="337"/>
        <v>0</v>
      </c>
      <c r="U244" s="19">
        <f t="shared" si="337"/>
        <v>1</v>
      </c>
      <c r="V244" s="21">
        <f t="shared" ref="V244" si="338">(H244+N244+Q244)/(F244+N244+Q244+O244)</f>
        <v>0.40909090909090912</v>
      </c>
      <c r="W244" s="21">
        <f t="shared" ref="W244" si="339">(I244+J244*2+K244*3+L244*4)/F244</f>
        <v>0.56000000000000005</v>
      </c>
      <c r="X244" s="21">
        <f t="shared" ref="X244" si="340">V244+W244</f>
        <v>0.96909090909090922</v>
      </c>
      <c r="Y244" s="22">
        <f t="shared" ref="Y244" si="341">H244/F244</f>
        <v>0.30666666666666664</v>
      </c>
    </row>
    <row r="246" spans="2:25" ht="15.75" thickBot="1" x14ac:dyDescent="0.3"/>
    <row r="247" spans="2:25" ht="18.75" x14ac:dyDescent="0.3">
      <c r="B247" s="48" t="s">
        <v>150</v>
      </c>
      <c r="C247" s="26" t="s">
        <v>110</v>
      </c>
      <c r="D247" s="26" t="s">
        <v>48</v>
      </c>
      <c r="E247" s="26" t="s">
        <v>49</v>
      </c>
      <c r="F247" s="26" t="s">
        <v>0</v>
      </c>
      <c r="G247" s="26" t="s">
        <v>1</v>
      </c>
      <c r="H247" s="26" t="s">
        <v>2</v>
      </c>
      <c r="I247" s="26" t="s">
        <v>9</v>
      </c>
      <c r="J247" s="26" t="s">
        <v>11</v>
      </c>
      <c r="K247" s="26" t="s">
        <v>50</v>
      </c>
      <c r="L247" s="26" t="s">
        <v>51</v>
      </c>
      <c r="M247" s="26" t="s">
        <v>3</v>
      </c>
      <c r="N247" s="26" t="s">
        <v>4</v>
      </c>
      <c r="O247" s="26" t="s">
        <v>52</v>
      </c>
      <c r="P247" s="26" t="s">
        <v>5</v>
      </c>
      <c r="Q247" s="26" t="s">
        <v>53</v>
      </c>
      <c r="R247" s="26" t="s">
        <v>54</v>
      </c>
      <c r="S247" s="26" t="s">
        <v>55</v>
      </c>
      <c r="T247" s="26" t="s">
        <v>56</v>
      </c>
      <c r="U247" s="26" t="s">
        <v>57</v>
      </c>
      <c r="V247" s="26" t="s">
        <v>58</v>
      </c>
      <c r="W247" s="26" t="s">
        <v>59</v>
      </c>
      <c r="X247" s="26" t="s">
        <v>60</v>
      </c>
      <c r="Y247" s="107" t="s">
        <v>61</v>
      </c>
    </row>
    <row r="248" spans="2:25" ht="18.75" x14ac:dyDescent="0.3">
      <c r="B248" s="73" t="s">
        <v>174</v>
      </c>
      <c r="C248" s="27" t="s">
        <v>80</v>
      </c>
      <c r="D248" s="27">
        <f>'June Update'!C29</f>
        <v>1</v>
      </c>
      <c r="E248" s="27">
        <f>'June Update'!D29</f>
        <v>2</v>
      </c>
      <c r="F248" s="27">
        <f>'June Update'!E29</f>
        <v>1</v>
      </c>
      <c r="G248" s="27">
        <v>1</v>
      </c>
      <c r="H248" s="27">
        <f>'June Update'!G29</f>
        <v>0</v>
      </c>
      <c r="I248" s="27">
        <f>'June Update'!H29</f>
        <v>0</v>
      </c>
      <c r="J248" s="27">
        <f>'June Update'!I29</f>
        <v>0</v>
      </c>
      <c r="K248" s="27">
        <f>'June Update'!J29</f>
        <v>0</v>
      </c>
      <c r="L248" s="27">
        <f>'June Update'!K29</f>
        <v>0</v>
      </c>
      <c r="M248" s="27">
        <f>'June Update'!L29</f>
        <v>0</v>
      </c>
      <c r="N248" s="27">
        <f>'June Update'!M29</f>
        <v>0</v>
      </c>
      <c r="O248" s="27">
        <f>'June Update'!N29</f>
        <v>0</v>
      </c>
      <c r="P248" s="27">
        <f>'June Update'!O29</f>
        <v>0</v>
      </c>
      <c r="Q248" s="27">
        <f>'June Update'!P29</f>
        <v>1</v>
      </c>
      <c r="R248" s="27">
        <f>'June Update'!Q29</f>
        <v>0</v>
      </c>
      <c r="S248" s="27">
        <f>'June Update'!R29</f>
        <v>0</v>
      </c>
      <c r="T248" s="27">
        <f>'June Update'!S29</f>
        <v>0</v>
      </c>
      <c r="U248" s="27">
        <f>'June Update'!T29</f>
        <v>0</v>
      </c>
      <c r="V248" s="28">
        <f>'June Update'!U29</f>
        <v>0.5</v>
      </c>
      <c r="W248" s="28">
        <f>'June Update'!V29</f>
        <v>0</v>
      </c>
      <c r="X248" s="28">
        <f>'June Update'!W29</f>
        <v>0.5</v>
      </c>
      <c r="Y248" s="29">
        <f>'June Update'!X29</f>
        <v>0</v>
      </c>
    </row>
    <row r="249" spans="2:25" x14ac:dyDescent="0.25">
      <c r="B249" s="108"/>
      <c r="C249" s="27" t="s">
        <v>81</v>
      </c>
      <c r="D249" s="27">
        <f>'July Update'!C24</f>
        <v>10</v>
      </c>
      <c r="E249" s="27">
        <f>'July Update'!D24</f>
        <v>33</v>
      </c>
      <c r="F249" s="27">
        <f>'July Update'!E24</f>
        <v>24</v>
      </c>
      <c r="G249" s="27">
        <v>10</v>
      </c>
      <c r="H249" s="27">
        <f>'July Update'!G24</f>
        <v>8</v>
      </c>
      <c r="I249" s="27">
        <f>'July Update'!H24</f>
        <v>7</v>
      </c>
      <c r="J249" s="27">
        <f>'July Update'!I24</f>
        <v>1</v>
      </c>
      <c r="K249" s="27">
        <f>'July Update'!J24</f>
        <v>0</v>
      </c>
      <c r="L249" s="27">
        <f>'July Update'!K24</f>
        <v>0</v>
      </c>
      <c r="M249" s="27">
        <f>'July Update'!L24</f>
        <v>4</v>
      </c>
      <c r="N249" s="27">
        <f>'July Update'!M24</f>
        <v>5</v>
      </c>
      <c r="O249" s="27">
        <f>'July Update'!N24</f>
        <v>0</v>
      </c>
      <c r="P249" s="27">
        <f>'July Update'!O24</f>
        <v>2</v>
      </c>
      <c r="Q249" s="27">
        <f>'July Update'!P24</f>
        <v>3</v>
      </c>
      <c r="R249" s="27">
        <f>'July Update'!Q24</f>
        <v>1</v>
      </c>
      <c r="S249" s="27">
        <f>'July Update'!R24</f>
        <v>1</v>
      </c>
      <c r="T249" s="27">
        <f>'July Update'!S24</f>
        <v>2</v>
      </c>
      <c r="U249" s="27">
        <f>'July Update'!T24</f>
        <v>1</v>
      </c>
      <c r="V249" s="28">
        <f>'July Update'!U24</f>
        <v>0.5</v>
      </c>
      <c r="W249" s="28">
        <f>'July Update'!V24</f>
        <v>0.375</v>
      </c>
      <c r="X249" s="28">
        <f>'July Update'!W24</f>
        <v>0.875</v>
      </c>
      <c r="Y249" s="29">
        <f>'July Update'!X24</f>
        <v>0.33333333333333331</v>
      </c>
    </row>
    <row r="250" spans="2:25" x14ac:dyDescent="0.25">
      <c r="B250" s="108"/>
      <c r="C250" s="27" t="s">
        <v>82</v>
      </c>
      <c r="D250" s="27">
        <f>'Aug Update'!C37</f>
        <v>2</v>
      </c>
      <c r="E250" s="27">
        <f>'Aug Update'!D37</f>
        <v>10</v>
      </c>
      <c r="F250" s="27">
        <f>'Aug Update'!E37</f>
        <v>7</v>
      </c>
      <c r="G250" s="27">
        <f>'Aug Update'!$F$37</f>
        <v>3</v>
      </c>
      <c r="H250" s="27">
        <f>'Aug Update'!G37</f>
        <v>1</v>
      </c>
      <c r="I250" s="27">
        <f>'Aug Update'!H37</f>
        <v>1</v>
      </c>
      <c r="J250" s="27">
        <f>'Aug Update'!I37</f>
        <v>0</v>
      </c>
      <c r="K250" s="27">
        <f>'Aug Update'!J37</f>
        <v>0</v>
      </c>
      <c r="L250" s="27">
        <f>'Aug Update'!K37</f>
        <v>0</v>
      </c>
      <c r="M250" s="27">
        <f>'Aug Update'!L37</f>
        <v>1</v>
      </c>
      <c r="N250" s="27">
        <f>'Aug Update'!M37</f>
        <v>0</v>
      </c>
      <c r="O250" s="27">
        <f>'Aug Update'!N37</f>
        <v>0</v>
      </c>
      <c r="P250" s="27">
        <f>'Aug Update'!O37</f>
        <v>0</v>
      </c>
      <c r="Q250" s="27">
        <f>'Aug Update'!P37</f>
        <v>3</v>
      </c>
      <c r="R250" s="27">
        <f>'Aug Update'!Q37</f>
        <v>2</v>
      </c>
      <c r="S250" s="27">
        <f>'Aug Update'!R37</f>
        <v>0</v>
      </c>
      <c r="T250" s="27">
        <f>'Aug Update'!S37</f>
        <v>1</v>
      </c>
      <c r="U250" s="27">
        <f>'Aug Update'!T37</f>
        <v>1</v>
      </c>
      <c r="V250" s="28">
        <f>'Aug Update'!U37</f>
        <v>0.4</v>
      </c>
      <c r="W250" s="28">
        <f>'Aug Update'!V37</f>
        <v>0.14285714285714285</v>
      </c>
      <c r="X250" s="28">
        <f>'Aug Update'!W37</f>
        <v>0.54285714285714293</v>
      </c>
      <c r="Y250" s="29">
        <f>'Aug Update'!X37</f>
        <v>0.14285714285714285</v>
      </c>
    </row>
    <row r="251" spans="2:25" x14ac:dyDescent="0.25">
      <c r="B251" s="108"/>
      <c r="C251" s="47" t="s">
        <v>110</v>
      </c>
      <c r="D251" s="47">
        <f>SUM(D248:D250)</f>
        <v>13</v>
      </c>
      <c r="E251" s="47">
        <f t="shared" ref="E251:U251" si="342">SUM(E248:E250)</f>
        <v>45</v>
      </c>
      <c r="F251" s="47">
        <f t="shared" si="342"/>
        <v>32</v>
      </c>
      <c r="G251" s="47">
        <f t="shared" si="342"/>
        <v>14</v>
      </c>
      <c r="H251" s="47">
        <f t="shared" si="342"/>
        <v>9</v>
      </c>
      <c r="I251" s="47">
        <f t="shared" si="342"/>
        <v>8</v>
      </c>
      <c r="J251" s="47">
        <f t="shared" si="342"/>
        <v>1</v>
      </c>
      <c r="K251" s="47">
        <f t="shared" si="342"/>
        <v>0</v>
      </c>
      <c r="L251" s="47">
        <f t="shared" si="342"/>
        <v>0</v>
      </c>
      <c r="M251" s="47">
        <f t="shared" si="342"/>
        <v>5</v>
      </c>
      <c r="N251" s="47">
        <f t="shared" si="342"/>
        <v>5</v>
      </c>
      <c r="O251" s="47">
        <f t="shared" si="342"/>
        <v>0</v>
      </c>
      <c r="P251" s="47">
        <f t="shared" si="342"/>
        <v>2</v>
      </c>
      <c r="Q251" s="47">
        <f t="shared" si="342"/>
        <v>7</v>
      </c>
      <c r="R251" s="47">
        <f t="shared" si="342"/>
        <v>3</v>
      </c>
      <c r="S251" s="47">
        <f t="shared" si="342"/>
        <v>1</v>
      </c>
      <c r="T251" s="47">
        <f t="shared" si="342"/>
        <v>3</v>
      </c>
      <c r="U251" s="47">
        <f t="shared" si="342"/>
        <v>2</v>
      </c>
      <c r="V251" s="28">
        <f t="shared" ref="V251" si="343">(H251+N251+Q251)/(F251+N251+Q251+O251)</f>
        <v>0.47727272727272729</v>
      </c>
      <c r="W251" s="28">
        <f t="shared" ref="W251" si="344">(I251+J251*2+K251*3+L251*4)/F251</f>
        <v>0.3125</v>
      </c>
      <c r="X251" s="28">
        <f t="shared" ref="X251" si="345">V251+W251</f>
        <v>0.78977272727272729</v>
      </c>
      <c r="Y251" s="29">
        <f t="shared" ref="Y251" si="346">H251/F251</f>
        <v>0.28125</v>
      </c>
    </row>
    <row r="252" spans="2:25" x14ac:dyDescent="0.25">
      <c r="B252" s="108"/>
      <c r="C252" s="47"/>
      <c r="D252" s="47"/>
      <c r="E252" s="47"/>
      <c r="F252" s="47"/>
      <c r="G252" s="7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109"/>
      <c r="W252" s="109"/>
      <c r="X252" s="109"/>
      <c r="Y252" s="110"/>
    </row>
    <row r="253" spans="2:25" x14ac:dyDescent="0.25">
      <c r="B253" s="108"/>
      <c r="C253" s="47" t="s">
        <v>111</v>
      </c>
      <c r="D253" s="47"/>
      <c r="E253" s="47"/>
      <c r="F253" s="47"/>
      <c r="G253" s="7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109"/>
      <c r="W253" s="109"/>
      <c r="X253" s="109"/>
      <c r="Y253" s="110"/>
    </row>
    <row r="254" spans="2:25" x14ac:dyDescent="0.25">
      <c r="B254" s="108"/>
      <c r="C254" s="27" t="s">
        <v>112</v>
      </c>
      <c r="D254" s="27">
        <v>2</v>
      </c>
      <c r="E254" s="27">
        <v>6</v>
      </c>
      <c r="F254" s="30">
        <v>6</v>
      </c>
      <c r="G254" s="27">
        <v>1</v>
      </c>
      <c r="H254" s="27">
        <v>2</v>
      </c>
      <c r="I254" s="27">
        <v>1</v>
      </c>
      <c r="J254" s="27">
        <v>1</v>
      </c>
      <c r="K254" s="27">
        <v>0</v>
      </c>
      <c r="L254" s="27">
        <v>0</v>
      </c>
      <c r="M254" s="27">
        <v>2</v>
      </c>
      <c r="N254" s="27">
        <v>0</v>
      </c>
      <c r="O254" s="27">
        <v>0</v>
      </c>
      <c r="P254" s="27">
        <v>1</v>
      </c>
      <c r="Q254" s="27">
        <v>0</v>
      </c>
      <c r="R254" s="27">
        <v>0</v>
      </c>
      <c r="S254" s="27">
        <v>0</v>
      </c>
      <c r="T254" s="27">
        <v>0</v>
      </c>
      <c r="U254" s="27">
        <v>0</v>
      </c>
      <c r="V254" s="28">
        <f t="shared" ref="V254" si="347">(H254+N254+Q254)/(F254+N254+Q254+O254)</f>
        <v>0.33333333333333331</v>
      </c>
      <c r="W254" s="28">
        <f t="shared" ref="W254" si="348">(I254+J254*2+K254*3+L254*4)/F254</f>
        <v>0.5</v>
      </c>
      <c r="X254" s="28">
        <f t="shared" ref="X254" si="349">V254+W254</f>
        <v>0.83333333333333326</v>
      </c>
      <c r="Y254" s="29">
        <f t="shared" ref="Y254" si="350">H254/F254</f>
        <v>0.33333333333333331</v>
      </c>
    </row>
    <row r="255" spans="2:25" x14ac:dyDescent="0.25">
      <c r="B255" s="108"/>
      <c r="C255" s="27" t="s">
        <v>108</v>
      </c>
      <c r="D255" s="27">
        <v>4</v>
      </c>
      <c r="E255" s="27">
        <v>15</v>
      </c>
      <c r="F255" s="27">
        <v>13</v>
      </c>
      <c r="G255" s="27">
        <v>3</v>
      </c>
      <c r="H255" s="27">
        <v>4</v>
      </c>
      <c r="I255" s="27">
        <v>3</v>
      </c>
      <c r="J255" s="27">
        <v>1</v>
      </c>
      <c r="K255" s="27">
        <v>0</v>
      </c>
      <c r="L255" s="27">
        <v>0</v>
      </c>
      <c r="M255" s="27">
        <v>1</v>
      </c>
      <c r="N255" s="27">
        <v>0</v>
      </c>
      <c r="O255" s="27">
        <v>0</v>
      </c>
      <c r="P255" s="27">
        <v>0</v>
      </c>
      <c r="Q255" s="27">
        <v>2</v>
      </c>
      <c r="R255" s="27">
        <v>1</v>
      </c>
      <c r="S255" s="27">
        <v>0</v>
      </c>
      <c r="T255" s="27">
        <v>1</v>
      </c>
      <c r="U255" s="27">
        <v>0</v>
      </c>
      <c r="V255" s="28">
        <f t="shared" ref="V255" si="351">(H255+N255+Q255)/(F255+N255+Q255+O255)</f>
        <v>0.4</v>
      </c>
      <c r="W255" s="28">
        <f t="shared" ref="W255" si="352">(I255+J255*2+K255*3+L255*4)/F255</f>
        <v>0.38461538461538464</v>
      </c>
      <c r="X255" s="28">
        <f t="shared" ref="X255" si="353">V255+W255</f>
        <v>0.78461538461538471</v>
      </c>
      <c r="Y255" s="29">
        <f t="shared" ref="Y255" si="354">H255/F255</f>
        <v>0.30769230769230771</v>
      </c>
    </row>
    <row r="256" spans="2:25" x14ac:dyDescent="0.25">
      <c r="B256" s="108"/>
      <c r="C256" s="27" t="s">
        <v>109</v>
      </c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8"/>
      <c r="W256" s="28"/>
      <c r="X256" s="28"/>
      <c r="Y256" s="29"/>
    </row>
    <row r="257" spans="2:25" x14ac:dyDescent="0.25">
      <c r="B257" s="108"/>
      <c r="C257" s="47" t="s">
        <v>111</v>
      </c>
      <c r="D257" s="47">
        <f>SUM(D254:D256)</f>
        <v>6</v>
      </c>
      <c r="E257" s="47">
        <f t="shared" ref="E257:U257" si="355">SUM(E254:E256)</f>
        <v>21</v>
      </c>
      <c r="F257" s="47">
        <f t="shared" si="355"/>
        <v>19</v>
      </c>
      <c r="G257" s="47">
        <f t="shared" si="355"/>
        <v>4</v>
      </c>
      <c r="H257" s="47">
        <f t="shared" si="355"/>
        <v>6</v>
      </c>
      <c r="I257" s="47">
        <f t="shared" si="355"/>
        <v>4</v>
      </c>
      <c r="J257" s="47">
        <f t="shared" si="355"/>
        <v>2</v>
      </c>
      <c r="K257" s="47">
        <f t="shared" si="355"/>
        <v>0</v>
      </c>
      <c r="L257" s="47">
        <f t="shared" si="355"/>
        <v>0</v>
      </c>
      <c r="M257" s="47">
        <f t="shared" si="355"/>
        <v>3</v>
      </c>
      <c r="N257" s="47">
        <f t="shared" si="355"/>
        <v>0</v>
      </c>
      <c r="O257" s="47">
        <f t="shared" si="355"/>
        <v>0</v>
      </c>
      <c r="P257" s="47">
        <f t="shared" si="355"/>
        <v>1</v>
      </c>
      <c r="Q257" s="47">
        <f t="shared" si="355"/>
        <v>2</v>
      </c>
      <c r="R257" s="47">
        <f t="shared" si="355"/>
        <v>1</v>
      </c>
      <c r="S257" s="47">
        <f t="shared" si="355"/>
        <v>0</v>
      </c>
      <c r="T257" s="47">
        <f t="shared" si="355"/>
        <v>1</v>
      </c>
      <c r="U257" s="47">
        <f t="shared" si="355"/>
        <v>0</v>
      </c>
      <c r="V257" s="28">
        <f t="shared" ref="V257" si="356">(H257+N257+Q257)/(F257+N257+Q257+O257)</f>
        <v>0.38095238095238093</v>
      </c>
      <c r="W257" s="28">
        <f t="shared" ref="W257" si="357">(I257+J257*2+K257*3+L257*4)/F257</f>
        <v>0.42105263157894735</v>
      </c>
      <c r="X257" s="28">
        <f t="shared" ref="X257" si="358">V257+W257</f>
        <v>0.80200501253132828</v>
      </c>
      <c r="Y257" s="29">
        <f t="shared" ref="Y257" si="359">H257/F257</f>
        <v>0.31578947368421051</v>
      </c>
    </row>
    <row r="258" spans="2:25" x14ac:dyDescent="0.25">
      <c r="B258" s="108"/>
      <c r="C258" s="46"/>
      <c r="D258" s="30"/>
      <c r="E258" s="30"/>
      <c r="F258" s="30"/>
      <c r="G258" s="38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111"/>
      <c r="W258" s="111"/>
      <c r="X258" s="111"/>
      <c r="Y258" s="112"/>
    </row>
    <row r="259" spans="2:25" ht="15.75" thickBot="1" x14ac:dyDescent="0.3">
      <c r="B259" s="113"/>
      <c r="C259" s="31" t="s">
        <v>113</v>
      </c>
      <c r="D259" s="31">
        <f t="shared" ref="D259:U259" si="360">D251+D257</f>
        <v>19</v>
      </c>
      <c r="E259" s="31">
        <f t="shared" si="360"/>
        <v>66</v>
      </c>
      <c r="F259" s="31">
        <f t="shared" si="360"/>
        <v>51</v>
      </c>
      <c r="G259" s="31">
        <f t="shared" si="360"/>
        <v>18</v>
      </c>
      <c r="H259" s="31">
        <f t="shared" si="360"/>
        <v>15</v>
      </c>
      <c r="I259" s="31">
        <f t="shared" si="360"/>
        <v>12</v>
      </c>
      <c r="J259" s="31">
        <f t="shared" si="360"/>
        <v>3</v>
      </c>
      <c r="K259" s="31">
        <f t="shared" si="360"/>
        <v>0</v>
      </c>
      <c r="L259" s="31">
        <f t="shared" si="360"/>
        <v>0</v>
      </c>
      <c r="M259" s="31">
        <f t="shared" si="360"/>
        <v>8</v>
      </c>
      <c r="N259" s="31">
        <f t="shared" si="360"/>
        <v>5</v>
      </c>
      <c r="O259" s="31">
        <f t="shared" si="360"/>
        <v>0</v>
      </c>
      <c r="P259" s="31">
        <f t="shared" si="360"/>
        <v>3</v>
      </c>
      <c r="Q259" s="31">
        <f t="shared" si="360"/>
        <v>9</v>
      </c>
      <c r="R259" s="31">
        <f t="shared" si="360"/>
        <v>4</v>
      </c>
      <c r="S259" s="31">
        <f t="shared" si="360"/>
        <v>1</v>
      </c>
      <c r="T259" s="31">
        <f t="shared" si="360"/>
        <v>4</v>
      </c>
      <c r="U259" s="31">
        <f t="shared" si="360"/>
        <v>2</v>
      </c>
      <c r="V259" s="114">
        <f t="shared" ref="V259" si="361">(H259+N259+Q259)/(F259+N259+Q259+O259)</f>
        <v>0.44615384615384618</v>
      </c>
      <c r="W259" s="114">
        <f t="shared" ref="W259" si="362">(I259+J259*2+K259*3+L259*4)/F259</f>
        <v>0.35294117647058826</v>
      </c>
      <c r="X259" s="114">
        <f t="shared" ref="X259" si="363">V259+W259</f>
        <v>0.79909502262443444</v>
      </c>
      <c r="Y259" s="115">
        <f t="shared" ref="Y259" si="364">H259/F259</f>
        <v>0.29411764705882354</v>
      </c>
    </row>
    <row r="261" spans="2:25" ht="15.75" thickBot="1" x14ac:dyDescent="0.3"/>
    <row r="262" spans="2:25" ht="18.75" x14ac:dyDescent="0.3">
      <c r="B262" s="131" t="s">
        <v>77</v>
      </c>
      <c r="C262" s="94" t="s">
        <v>110</v>
      </c>
      <c r="D262" s="94" t="s">
        <v>48</v>
      </c>
      <c r="E262" s="94" t="s">
        <v>49</v>
      </c>
      <c r="F262" s="94" t="s">
        <v>0</v>
      </c>
      <c r="G262" s="94" t="s">
        <v>1</v>
      </c>
      <c r="H262" s="94" t="s">
        <v>2</v>
      </c>
      <c r="I262" s="94" t="s">
        <v>9</v>
      </c>
      <c r="J262" s="94" t="s">
        <v>11</v>
      </c>
      <c r="K262" s="94" t="s">
        <v>50</v>
      </c>
      <c r="L262" s="94" t="s">
        <v>51</v>
      </c>
      <c r="M262" s="94" t="s">
        <v>3</v>
      </c>
      <c r="N262" s="94" t="s">
        <v>4</v>
      </c>
      <c r="O262" s="94" t="s">
        <v>52</v>
      </c>
      <c r="P262" s="94" t="s">
        <v>5</v>
      </c>
      <c r="Q262" s="94" t="s">
        <v>53</v>
      </c>
      <c r="R262" s="94" t="s">
        <v>54</v>
      </c>
      <c r="S262" s="94" t="s">
        <v>55</v>
      </c>
      <c r="T262" s="94" t="s">
        <v>56</v>
      </c>
      <c r="U262" s="94" t="s">
        <v>57</v>
      </c>
      <c r="V262" s="94" t="s">
        <v>58</v>
      </c>
      <c r="W262" s="94" t="s">
        <v>59</v>
      </c>
      <c r="X262" s="94" t="s">
        <v>60</v>
      </c>
      <c r="Y262" s="132" t="s">
        <v>61</v>
      </c>
    </row>
    <row r="263" spans="2:25" ht="18.75" x14ac:dyDescent="0.3">
      <c r="B263" s="133" t="s">
        <v>141</v>
      </c>
      <c r="C263" s="10" t="s">
        <v>79</v>
      </c>
      <c r="D263" s="10">
        <v>5</v>
      </c>
      <c r="E263" s="10">
        <v>10</v>
      </c>
      <c r="F263" s="10">
        <v>10</v>
      </c>
      <c r="G263" s="10">
        <v>2</v>
      </c>
      <c r="H263" s="10">
        <v>2</v>
      </c>
      <c r="I263" s="10">
        <v>2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>
        <v>4</v>
      </c>
      <c r="Q263" s="10">
        <v>0</v>
      </c>
      <c r="R263" s="10">
        <v>0</v>
      </c>
      <c r="S263" s="10">
        <v>1</v>
      </c>
      <c r="T263" s="10">
        <v>1</v>
      </c>
      <c r="U263" s="10">
        <v>0</v>
      </c>
      <c r="V263" s="12">
        <f>(H263+N263+Q263)/(F263+N263+Q263+O263)</f>
        <v>0.2</v>
      </c>
      <c r="W263" s="12">
        <f>(I263+J263*2+K263*3+L263*4)/F263</f>
        <v>0.2</v>
      </c>
      <c r="X263" s="12">
        <f>V263+W263</f>
        <v>0.4</v>
      </c>
      <c r="Y263" s="18">
        <f>H263/F263</f>
        <v>0.2</v>
      </c>
    </row>
    <row r="264" spans="2:25" x14ac:dyDescent="0.25">
      <c r="B264" s="134"/>
      <c r="C264" s="10" t="s">
        <v>80</v>
      </c>
      <c r="D264" s="10">
        <f>'June Update'!C25</f>
        <v>2</v>
      </c>
      <c r="E264" s="10">
        <f>'June Update'!D25</f>
        <v>7</v>
      </c>
      <c r="F264" s="10">
        <f>'June Update'!E25</f>
        <v>5</v>
      </c>
      <c r="G264" s="10">
        <f>'June Update'!F25</f>
        <v>0</v>
      </c>
      <c r="H264" s="10">
        <f>'June Update'!G25</f>
        <v>1</v>
      </c>
      <c r="I264" s="10">
        <f>'June Update'!H25</f>
        <v>0</v>
      </c>
      <c r="J264" s="10">
        <f>'June Update'!I25</f>
        <v>1</v>
      </c>
      <c r="K264" s="10">
        <f>'June Update'!J25</f>
        <v>0</v>
      </c>
      <c r="L264" s="10">
        <f>'June Update'!K25</f>
        <v>0</v>
      </c>
      <c r="M264" s="10">
        <f>'June Update'!L25</f>
        <v>4</v>
      </c>
      <c r="N264" s="10">
        <f>'June Update'!M25</f>
        <v>2</v>
      </c>
      <c r="O264" s="10">
        <f>'June Update'!N25</f>
        <v>0</v>
      </c>
      <c r="P264" s="10">
        <f>'June Update'!O25</f>
        <v>2</v>
      </c>
      <c r="Q264" s="10">
        <f>'June Update'!P25</f>
        <v>0</v>
      </c>
      <c r="R264" s="10">
        <f>'June Update'!Q25</f>
        <v>1</v>
      </c>
      <c r="S264" s="10">
        <f>'June Update'!R25</f>
        <v>0</v>
      </c>
      <c r="T264" s="10">
        <f>'June Update'!S25</f>
        <v>0</v>
      </c>
      <c r="U264" s="10">
        <f>'June Update'!T25</f>
        <v>0</v>
      </c>
      <c r="V264" s="12">
        <f>(H264+N264+Q264)/(F264+N264+Q264+O264)</f>
        <v>0.42857142857142855</v>
      </c>
      <c r="W264" s="12">
        <f>(I264+J264*2+K264*3+L264*4)/F264</f>
        <v>0.4</v>
      </c>
      <c r="X264" s="12">
        <f>V264+W264</f>
        <v>0.82857142857142851</v>
      </c>
      <c r="Y264" s="18">
        <f>H264/F264</f>
        <v>0.2</v>
      </c>
    </row>
    <row r="265" spans="2:25" x14ac:dyDescent="0.25">
      <c r="B265" s="134"/>
      <c r="C265" s="10" t="s">
        <v>81</v>
      </c>
      <c r="D265" s="10">
        <f>'July Update'!C25</f>
        <v>5</v>
      </c>
      <c r="E265" s="10">
        <f>'July Update'!D25</f>
        <v>17</v>
      </c>
      <c r="F265" s="10">
        <f>'July Update'!E25</f>
        <v>16</v>
      </c>
      <c r="G265" s="10">
        <f>'July Update'!F25</f>
        <v>4</v>
      </c>
      <c r="H265" s="10">
        <f>'July Update'!G25</f>
        <v>4</v>
      </c>
      <c r="I265" s="10">
        <f>'July Update'!H25</f>
        <v>1</v>
      </c>
      <c r="J265" s="10">
        <f>'July Update'!I25</f>
        <v>3</v>
      </c>
      <c r="K265" s="10">
        <f>'July Update'!J25</f>
        <v>0</v>
      </c>
      <c r="L265" s="10">
        <f>'July Update'!K25</f>
        <v>0</v>
      </c>
      <c r="M265" s="10">
        <f>'July Update'!L25</f>
        <v>4</v>
      </c>
      <c r="N265" s="10">
        <f>'July Update'!M25</f>
        <v>0</v>
      </c>
      <c r="O265" s="10">
        <f>'July Update'!N25</f>
        <v>0</v>
      </c>
      <c r="P265" s="10">
        <f>'July Update'!O25</f>
        <v>6</v>
      </c>
      <c r="Q265" s="10">
        <f>'July Update'!P25</f>
        <v>1</v>
      </c>
      <c r="R265" s="10">
        <f>'July Update'!Q25</f>
        <v>0</v>
      </c>
      <c r="S265" s="10">
        <f>'July Update'!R25</f>
        <v>0</v>
      </c>
      <c r="T265" s="10">
        <f>'July Update'!S25</f>
        <v>0</v>
      </c>
      <c r="U265" s="10">
        <f>'July Update'!T25</f>
        <v>0</v>
      </c>
      <c r="V265" s="12">
        <f>'July Update'!U25</f>
        <v>0.29411764705882354</v>
      </c>
      <c r="W265" s="12">
        <f>'July Update'!V25</f>
        <v>0.4375</v>
      </c>
      <c r="X265" s="12">
        <f>'July Update'!W25</f>
        <v>0.73161764705882359</v>
      </c>
      <c r="Y265" s="18">
        <f>'July Update'!X25</f>
        <v>0.25</v>
      </c>
    </row>
    <row r="266" spans="2:25" x14ac:dyDescent="0.25">
      <c r="B266" s="134"/>
      <c r="C266" s="10" t="s">
        <v>82</v>
      </c>
      <c r="D266" s="10">
        <f>'Aug Update'!C38</f>
        <v>1</v>
      </c>
      <c r="E266" s="10">
        <f>'Aug Update'!D38</f>
        <v>4</v>
      </c>
      <c r="F266" s="10">
        <f>'Aug Update'!E38</f>
        <v>4</v>
      </c>
      <c r="G266" s="10">
        <f>'Aug Update'!F38</f>
        <v>0</v>
      </c>
      <c r="H266" s="10">
        <f>'Aug Update'!G38</f>
        <v>1</v>
      </c>
      <c r="I266" s="10">
        <f>'Aug Update'!H38</f>
        <v>0</v>
      </c>
      <c r="J266" s="10">
        <f>'Aug Update'!I38</f>
        <v>1</v>
      </c>
      <c r="K266" s="10">
        <f>'Aug Update'!J38</f>
        <v>0</v>
      </c>
      <c r="L266" s="10">
        <f>'Aug Update'!K38</f>
        <v>0</v>
      </c>
      <c r="M266" s="10">
        <f>'Aug Update'!L38</f>
        <v>1</v>
      </c>
      <c r="N266" s="10">
        <f>'Aug Update'!M38</f>
        <v>0</v>
      </c>
      <c r="O266" s="10">
        <f>'Aug Update'!N38</f>
        <v>0</v>
      </c>
      <c r="P266" s="10">
        <f>'Aug Update'!O38</f>
        <v>2</v>
      </c>
      <c r="Q266" s="10">
        <f>'Aug Update'!P38</f>
        <v>0</v>
      </c>
      <c r="R266" s="10">
        <f>'Aug Update'!Q38</f>
        <v>0</v>
      </c>
      <c r="S266" s="10">
        <f>'Aug Update'!R38</f>
        <v>0</v>
      </c>
      <c r="T266" s="10">
        <f>'Aug Update'!S38</f>
        <v>0</v>
      </c>
      <c r="U266" s="10">
        <f>'Aug Update'!T38</f>
        <v>0</v>
      </c>
      <c r="V266" s="12">
        <f>'Aug Update'!U38</f>
        <v>0.25</v>
      </c>
      <c r="W266" s="12">
        <f>'Aug Update'!V38</f>
        <v>0.5</v>
      </c>
      <c r="X266" s="12">
        <f>'Aug Update'!W38</f>
        <v>0.75</v>
      </c>
      <c r="Y266" s="18">
        <f>'Aug Update'!X38</f>
        <v>0.25</v>
      </c>
    </row>
    <row r="267" spans="2:25" x14ac:dyDescent="0.25">
      <c r="B267" s="134"/>
      <c r="C267" s="17" t="s">
        <v>110</v>
      </c>
      <c r="D267" s="17">
        <f>SUM(D263:D266)</f>
        <v>13</v>
      </c>
      <c r="E267" s="17">
        <f t="shared" ref="E267:U267" si="365">SUM(E263:E266)</f>
        <v>38</v>
      </c>
      <c r="F267" s="17">
        <f t="shared" si="365"/>
        <v>35</v>
      </c>
      <c r="G267" s="17">
        <f t="shared" si="365"/>
        <v>6</v>
      </c>
      <c r="H267" s="17">
        <f t="shared" si="365"/>
        <v>8</v>
      </c>
      <c r="I267" s="17">
        <f t="shared" si="365"/>
        <v>3</v>
      </c>
      <c r="J267" s="17">
        <f t="shared" si="365"/>
        <v>5</v>
      </c>
      <c r="K267" s="17">
        <f t="shared" si="365"/>
        <v>0</v>
      </c>
      <c r="L267" s="17">
        <f t="shared" si="365"/>
        <v>0</v>
      </c>
      <c r="M267" s="17">
        <f t="shared" si="365"/>
        <v>9</v>
      </c>
      <c r="N267" s="17">
        <f t="shared" si="365"/>
        <v>2</v>
      </c>
      <c r="O267" s="17">
        <f t="shared" si="365"/>
        <v>0</v>
      </c>
      <c r="P267" s="17">
        <f t="shared" si="365"/>
        <v>14</v>
      </c>
      <c r="Q267" s="17">
        <f t="shared" si="365"/>
        <v>1</v>
      </c>
      <c r="R267" s="17">
        <f t="shared" si="365"/>
        <v>1</v>
      </c>
      <c r="S267" s="17">
        <f t="shared" si="365"/>
        <v>1</v>
      </c>
      <c r="T267" s="17">
        <f t="shared" si="365"/>
        <v>1</v>
      </c>
      <c r="U267" s="17">
        <f t="shared" si="365"/>
        <v>0</v>
      </c>
      <c r="V267" s="135">
        <f t="shared" ref="V267" si="366">(H267+N267+Q267)/(F267+N267+Q267+O267)</f>
        <v>0.28947368421052633</v>
      </c>
      <c r="W267" s="135">
        <f t="shared" ref="W267" si="367">(I267+J267*2+K267*3+L267*4)/F267</f>
        <v>0.37142857142857144</v>
      </c>
      <c r="X267" s="135">
        <f t="shared" ref="X267" si="368">V267+W267</f>
        <v>0.66090225563909777</v>
      </c>
      <c r="Y267" s="136">
        <f t="shared" ref="Y267" si="369">H267/F267</f>
        <v>0.22857142857142856</v>
      </c>
    </row>
    <row r="268" spans="2:25" x14ac:dyDescent="0.25">
      <c r="B268" s="134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2"/>
      <c r="W268" s="12"/>
      <c r="X268" s="12"/>
      <c r="Y268" s="18"/>
    </row>
    <row r="269" spans="2:25" x14ac:dyDescent="0.25">
      <c r="B269" s="134"/>
      <c r="C269" s="17" t="s">
        <v>111</v>
      </c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2"/>
      <c r="W269" s="12"/>
      <c r="X269" s="12"/>
      <c r="Y269" s="18"/>
    </row>
    <row r="270" spans="2:25" x14ac:dyDescent="0.25">
      <c r="B270" s="134"/>
      <c r="C270" s="10" t="s">
        <v>107</v>
      </c>
      <c r="D270" s="10">
        <v>1</v>
      </c>
      <c r="E270" s="10">
        <v>3</v>
      </c>
      <c r="F270" s="10">
        <v>1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2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0</v>
      </c>
      <c r="U270" s="10">
        <v>0</v>
      </c>
      <c r="V270" s="12">
        <f t="shared" ref="V270:V274" si="370">(H270+N270+Q270)/(F270+N270+Q270+O270)</f>
        <v>0.66666666666666663</v>
      </c>
      <c r="W270" s="12">
        <f t="shared" ref="W270:W274" si="371">(I270+J270*2+K270*3+L270*4)/F270</f>
        <v>0</v>
      </c>
      <c r="X270" s="12">
        <f t="shared" ref="X270:X274" si="372">V270+W270</f>
        <v>0.66666666666666663</v>
      </c>
      <c r="Y270" s="18">
        <f t="shared" ref="Y270:Y274" si="373">H270/F270</f>
        <v>0</v>
      </c>
    </row>
    <row r="271" spans="2:25" x14ac:dyDescent="0.25">
      <c r="B271" s="134"/>
      <c r="C271" s="10" t="s">
        <v>149</v>
      </c>
      <c r="D271" s="10">
        <v>1</v>
      </c>
      <c r="E271" s="10">
        <v>2</v>
      </c>
      <c r="F271" s="10">
        <v>1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1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2">
        <f t="shared" ref="V271" si="374">(H271+N271+Q271)/(F271+N271+Q271+O271)</f>
        <v>0.5</v>
      </c>
      <c r="W271" s="12">
        <f t="shared" ref="W271" si="375">(I271+J271*2+K271*3+L271*4)/F271</f>
        <v>0</v>
      </c>
      <c r="X271" s="12">
        <f t="shared" ref="X271" si="376">V271+W271</f>
        <v>0.5</v>
      </c>
      <c r="Y271" s="18">
        <f t="shared" ref="Y271" si="377">H271/F271</f>
        <v>0</v>
      </c>
    </row>
    <row r="272" spans="2:25" x14ac:dyDescent="0.25">
      <c r="B272" s="134"/>
      <c r="C272" s="10" t="s">
        <v>112</v>
      </c>
      <c r="D272" s="10">
        <v>1</v>
      </c>
      <c r="E272" s="10">
        <v>2</v>
      </c>
      <c r="F272" s="1">
        <v>2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2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2">
        <f t="shared" ref="V272" si="378">(H272+N272+Q272)/(F272+N272+Q272+O272)</f>
        <v>0</v>
      </c>
      <c r="W272" s="12">
        <f t="shared" ref="W272" si="379">(I272+J272*2+K272*3+L272*4)/F272</f>
        <v>0</v>
      </c>
      <c r="X272" s="12">
        <f t="shared" ref="X272" si="380">V272+W272</f>
        <v>0</v>
      </c>
      <c r="Y272" s="18">
        <f t="shared" ref="Y272" si="381">H272/F272</f>
        <v>0</v>
      </c>
    </row>
    <row r="273" spans="2:25" x14ac:dyDescent="0.25">
      <c r="B273" s="134"/>
      <c r="C273" s="10" t="s">
        <v>109</v>
      </c>
      <c r="D273" s="10">
        <v>3</v>
      </c>
      <c r="E273" s="10">
        <v>5</v>
      </c>
      <c r="F273" s="10">
        <v>5</v>
      </c>
      <c r="G273" s="10">
        <v>0</v>
      </c>
      <c r="H273" s="10">
        <v>1</v>
      </c>
      <c r="I273" s="10">
        <v>1</v>
      </c>
      <c r="J273" s="10">
        <v>0</v>
      </c>
      <c r="K273" s="10">
        <v>0</v>
      </c>
      <c r="L273" s="10">
        <v>0</v>
      </c>
      <c r="M273" s="10">
        <v>1</v>
      </c>
      <c r="N273" s="10">
        <v>0</v>
      </c>
      <c r="O273" s="10">
        <v>0</v>
      </c>
      <c r="P273" s="10">
        <v>2</v>
      </c>
      <c r="Q273" s="10">
        <v>0</v>
      </c>
      <c r="R273" s="10">
        <v>0</v>
      </c>
      <c r="S273" s="10">
        <v>0</v>
      </c>
      <c r="T273" s="10">
        <v>0</v>
      </c>
      <c r="U273" s="10">
        <v>0</v>
      </c>
      <c r="V273" s="12">
        <f t="shared" ref="V273" si="382">(H273+N273+Q273)/(F273+N273+Q273+O273)</f>
        <v>0.2</v>
      </c>
      <c r="W273" s="12">
        <f t="shared" ref="W273" si="383">(I273+J273*2+K273*3+L273*4)/F273</f>
        <v>0.2</v>
      </c>
      <c r="X273" s="12">
        <f t="shared" ref="X273" si="384">V273+W273</f>
        <v>0.4</v>
      </c>
      <c r="Y273" s="18">
        <f t="shared" ref="Y273" si="385">H273/F273</f>
        <v>0.2</v>
      </c>
    </row>
    <row r="274" spans="2:25" x14ac:dyDescent="0.25">
      <c r="B274" s="134"/>
      <c r="C274" s="17" t="s">
        <v>111</v>
      </c>
      <c r="D274" s="17">
        <f t="shared" ref="D274:U274" si="386">SUM(D270:D273)</f>
        <v>6</v>
      </c>
      <c r="E274" s="17">
        <f t="shared" si="386"/>
        <v>12</v>
      </c>
      <c r="F274" s="17">
        <f t="shared" si="386"/>
        <v>9</v>
      </c>
      <c r="G274" s="17">
        <f t="shared" si="386"/>
        <v>0</v>
      </c>
      <c r="H274" s="17">
        <f t="shared" si="386"/>
        <v>1</v>
      </c>
      <c r="I274" s="17">
        <f t="shared" si="386"/>
        <v>1</v>
      </c>
      <c r="J274" s="17">
        <f t="shared" si="386"/>
        <v>0</v>
      </c>
      <c r="K274" s="17">
        <f t="shared" si="386"/>
        <v>0</v>
      </c>
      <c r="L274" s="17">
        <f t="shared" si="386"/>
        <v>0</v>
      </c>
      <c r="M274" s="17">
        <f t="shared" si="386"/>
        <v>1</v>
      </c>
      <c r="N274" s="17">
        <f t="shared" si="386"/>
        <v>3</v>
      </c>
      <c r="O274" s="17">
        <f t="shared" si="386"/>
        <v>0</v>
      </c>
      <c r="P274" s="17">
        <f t="shared" si="386"/>
        <v>4</v>
      </c>
      <c r="Q274" s="17">
        <f t="shared" si="386"/>
        <v>0</v>
      </c>
      <c r="R274" s="17">
        <f t="shared" si="386"/>
        <v>0</v>
      </c>
      <c r="S274" s="17">
        <f t="shared" si="386"/>
        <v>0</v>
      </c>
      <c r="T274" s="17">
        <f t="shared" si="386"/>
        <v>0</v>
      </c>
      <c r="U274" s="17">
        <f t="shared" si="386"/>
        <v>0</v>
      </c>
      <c r="V274" s="135">
        <f t="shared" si="370"/>
        <v>0.33333333333333331</v>
      </c>
      <c r="W274" s="135">
        <f t="shared" si="371"/>
        <v>0.1111111111111111</v>
      </c>
      <c r="X274" s="135">
        <f t="shared" si="372"/>
        <v>0.44444444444444442</v>
      </c>
      <c r="Y274" s="136">
        <f t="shared" si="373"/>
        <v>0.1111111111111111</v>
      </c>
    </row>
    <row r="275" spans="2:25" x14ac:dyDescent="0.25">
      <c r="B275" s="134"/>
      <c r="C275" s="6"/>
      <c r="V275" s="137"/>
      <c r="W275" s="137"/>
      <c r="X275" s="137"/>
      <c r="Y275" s="138"/>
    </row>
    <row r="276" spans="2:25" ht="15.75" thickBot="1" x14ac:dyDescent="0.3">
      <c r="B276" s="139"/>
      <c r="C276" s="19" t="s">
        <v>113</v>
      </c>
      <c r="D276" s="19">
        <f t="shared" ref="D276:U276" si="387">D267+D274</f>
        <v>19</v>
      </c>
      <c r="E276" s="19">
        <f t="shared" si="387"/>
        <v>50</v>
      </c>
      <c r="F276" s="19">
        <f t="shared" si="387"/>
        <v>44</v>
      </c>
      <c r="G276" s="19">
        <f t="shared" si="387"/>
        <v>6</v>
      </c>
      <c r="H276" s="19">
        <f t="shared" si="387"/>
        <v>9</v>
      </c>
      <c r="I276" s="19">
        <f t="shared" si="387"/>
        <v>4</v>
      </c>
      <c r="J276" s="19">
        <f t="shared" si="387"/>
        <v>5</v>
      </c>
      <c r="K276" s="19">
        <f t="shared" si="387"/>
        <v>0</v>
      </c>
      <c r="L276" s="19">
        <f t="shared" si="387"/>
        <v>0</v>
      </c>
      <c r="M276" s="19">
        <f t="shared" si="387"/>
        <v>10</v>
      </c>
      <c r="N276" s="19">
        <f t="shared" si="387"/>
        <v>5</v>
      </c>
      <c r="O276" s="19">
        <f t="shared" si="387"/>
        <v>0</v>
      </c>
      <c r="P276" s="19">
        <f t="shared" si="387"/>
        <v>18</v>
      </c>
      <c r="Q276" s="19">
        <f t="shared" si="387"/>
        <v>1</v>
      </c>
      <c r="R276" s="19">
        <f t="shared" si="387"/>
        <v>1</v>
      </c>
      <c r="S276" s="19">
        <f t="shared" si="387"/>
        <v>1</v>
      </c>
      <c r="T276" s="19">
        <f t="shared" si="387"/>
        <v>1</v>
      </c>
      <c r="U276" s="19">
        <f t="shared" si="387"/>
        <v>0</v>
      </c>
      <c r="V276" s="21">
        <f t="shared" ref="V276" si="388">(H276+N276+Q276)/(F276+N276+Q276+O276)</f>
        <v>0.3</v>
      </c>
      <c r="W276" s="21">
        <f t="shared" ref="W276" si="389">(I276+J276*2+K276*3+L276*4)/F276</f>
        <v>0.31818181818181818</v>
      </c>
      <c r="X276" s="21">
        <f t="shared" ref="X276" si="390">V276+W276</f>
        <v>0.61818181818181817</v>
      </c>
      <c r="Y276" s="22">
        <f t="shared" ref="Y276" si="391">H276/F276</f>
        <v>0.20454545454545456</v>
      </c>
    </row>
    <row r="278" spans="2:25" ht="15.75" thickBot="1" x14ac:dyDescent="0.3"/>
    <row r="279" spans="2:25" ht="18.75" x14ac:dyDescent="0.3">
      <c r="B279" s="48" t="s">
        <v>26</v>
      </c>
      <c r="C279" s="26" t="s">
        <v>110</v>
      </c>
      <c r="D279" s="26" t="s">
        <v>48</v>
      </c>
      <c r="E279" s="26" t="s">
        <v>49</v>
      </c>
      <c r="F279" s="26" t="s">
        <v>0</v>
      </c>
      <c r="G279" s="26" t="s">
        <v>1</v>
      </c>
      <c r="H279" s="26" t="s">
        <v>2</v>
      </c>
      <c r="I279" s="26" t="s">
        <v>9</v>
      </c>
      <c r="J279" s="26" t="s">
        <v>11</v>
      </c>
      <c r="K279" s="26" t="s">
        <v>50</v>
      </c>
      <c r="L279" s="26" t="s">
        <v>51</v>
      </c>
      <c r="M279" s="26" t="s">
        <v>3</v>
      </c>
      <c r="N279" s="26" t="s">
        <v>4</v>
      </c>
      <c r="O279" s="26" t="s">
        <v>52</v>
      </c>
      <c r="P279" s="26" t="s">
        <v>5</v>
      </c>
      <c r="Q279" s="26" t="s">
        <v>53</v>
      </c>
      <c r="R279" s="26" t="s">
        <v>54</v>
      </c>
      <c r="S279" s="26" t="s">
        <v>55</v>
      </c>
      <c r="T279" s="26" t="s">
        <v>56</v>
      </c>
      <c r="U279" s="26" t="s">
        <v>57</v>
      </c>
      <c r="V279" s="26" t="s">
        <v>58</v>
      </c>
      <c r="W279" s="26" t="s">
        <v>59</v>
      </c>
      <c r="X279" s="26" t="s">
        <v>60</v>
      </c>
      <c r="Y279" s="107" t="s">
        <v>61</v>
      </c>
    </row>
    <row r="280" spans="2:25" ht="18.75" x14ac:dyDescent="0.3">
      <c r="B280" s="73" t="s">
        <v>128</v>
      </c>
      <c r="C280" s="27" t="s">
        <v>80</v>
      </c>
      <c r="D280" s="27">
        <f>'June Update'!C18</f>
        <v>2</v>
      </c>
      <c r="E280" s="27">
        <f>'June Update'!D18</f>
        <v>4</v>
      </c>
      <c r="F280" s="27">
        <f>'June Update'!E18</f>
        <v>4</v>
      </c>
      <c r="G280" s="27">
        <f>'June Update'!F18</f>
        <v>1</v>
      </c>
      <c r="H280" s="27">
        <f>'June Update'!G18</f>
        <v>2</v>
      </c>
      <c r="I280" s="27">
        <f>'June Update'!H18</f>
        <v>2</v>
      </c>
      <c r="J280" s="27">
        <f>'June Update'!I18</f>
        <v>0</v>
      </c>
      <c r="K280" s="27">
        <f>'June Update'!J18</f>
        <v>0</v>
      </c>
      <c r="L280" s="27">
        <f>'June Update'!K18</f>
        <v>0</v>
      </c>
      <c r="M280" s="27">
        <f>'June Update'!L18</f>
        <v>2</v>
      </c>
      <c r="N280" s="27">
        <f>'June Update'!M18</f>
        <v>0</v>
      </c>
      <c r="O280" s="27">
        <f>'June Update'!N18</f>
        <v>0</v>
      </c>
      <c r="P280" s="27">
        <f>'June Update'!O18</f>
        <v>2</v>
      </c>
      <c r="Q280" s="27">
        <f>'June Update'!P18</f>
        <v>0</v>
      </c>
      <c r="R280" s="27">
        <f>'June Update'!Q18</f>
        <v>0</v>
      </c>
      <c r="S280" s="27">
        <f>'June Update'!R18</f>
        <v>0</v>
      </c>
      <c r="T280" s="27">
        <f>'June Update'!S18</f>
        <v>0</v>
      </c>
      <c r="U280" s="27">
        <f>'June Update'!T18</f>
        <v>0</v>
      </c>
      <c r="V280" s="28">
        <f t="shared" ref="V280" si="392">(H280+N280+Q280)/(F280+N280+Q280+O280)</f>
        <v>0.5</v>
      </c>
      <c r="W280" s="28">
        <f t="shared" ref="W280" si="393">(I280+J280*2+K280*3+L280*4)/F280</f>
        <v>0.5</v>
      </c>
      <c r="X280" s="28">
        <f t="shared" ref="X280" si="394">V280+W280</f>
        <v>1</v>
      </c>
      <c r="Y280" s="29">
        <f t="shared" ref="Y280" si="395">H280/F280</f>
        <v>0.5</v>
      </c>
    </row>
    <row r="281" spans="2:25" x14ac:dyDescent="0.25">
      <c r="B281" s="108"/>
      <c r="C281" s="27" t="s">
        <v>82</v>
      </c>
      <c r="D281" s="27">
        <f>'Aug Update'!C39</f>
        <v>2</v>
      </c>
      <c r="E281" s="27">
        <f>'Aug Update'!D39</f>
        <v>2</v>
      </c>
      <c r="F281" s="27">
        <f>'Aug Update'!E39</f>
        <v>2</v>
      </c>
      <c r="G281" s="27">
        <f>'Aug Update'!F39</f>
        <v>0</v>
      </c>
      <c r="H281" s="27">
        <f>'Aug Update'!G39</f>
        <v>0</v>
      </c>
      <c r="I281" s="27">
        <f>'Aug Update'!H39</f>
        <v>0</v>
      </c>
      <c r="J281" s="27">
        <f>'Aug Update'!I39</f>
        <v>0</v>
      </c>
      <c r="K281" s="27">
        <f>'Aug Update'!J39</f>
        <v>0</v>
      </c>
      <c r="L281" s="27">
        <f>'Aug Update'!K39</f>
        <v>0</v>
      </c>
      <c r="M281" s="27">
        <f>'Aug Update'!L39</f>
        <v>0</v>
      </c>
      <c r="N281" s="27">
        <f>'Aug Update'!M39</f>
        <v>0</v>
      </c>
      <c r="O281" s="27">
        <f>'Aug Update'!N39</f>
        <v>0</v>
      </c>
      <c r="P281" s="27">
        <f>'Aug Update'!O39</f>
        <v>1</v>
      </c>
      <c r="Q281" s="27">
        <f>'Aug Update'!P39</f>
        <v>0</v>
      </c>
      <c r="R281" s="27">
        <f>'Aug Update'!Q39</f>
        <v>0</v>
      </c>
      <c r="S281" s="27">
        <f>'Aug Update'!R39</f>
        <v>0</v>
      </c>
      <c r="T281" s="27">
        <f>'Aug Update'!S39</f>
        <v>0</v>
      </c>
      <c r="U281" s="27">
        <f>'Aug Update'!T39</f>
        <v>0</v>
      </c>
      <c r="V281" s="28">
        <f>'Aug Update'!U39</f>
        <v>0</v>
      </c>
      <c r="W281" s="28">
        <f>'Aug Update'!V39</f>
        <v>0</v>
      </c>
      <c r="X281" s="28">
        <f>'Aug Update'!W39</f>
        <v>0</v>
      </c>
      <c r="Y281" s="29">
        <f>'Aug Update'!X39</f>
        <v>0</v>
      </c>
    </row>
    <row r="282" spans="2:25" x14ac:dyDescent="0.25">
      <c r="B282" s="108"/>
      <c r="C282" s="47" t="s">
        <v>110</v>
      </c>
      <c r="D282" s="47">
        <f t="shared" ref="D282:U282" si="396">SUM(D280:D281)</f>
        <v>4</v>
      </c>
      <c r="E282" s="47">
        <f t="shared" si="396"/>
        <v>6</v>
      </c>
      <c r="F282" s="47">
        <f t="shared" si="396"/>
        <v>6</v>
      </c>
      <c r="G282" s="47">
        <f t="shared" si="396"/>
        <v>1</v>
      </c>
      <c r="H282" s="47">
        <f t="shared" si="396"/>
        <v>2</v>
      </c>
      <c r="I282" s="47">
        <f t="shared" si="396"/>
        <v>2</v>
      </c>
      <c r="J282" s="47">
        <f t="shared" si="396"/>
        <v>0</v>
      </c>
      <c r="K282" s="47">
        <f t="shared" si="396"/>
        <v>0</v>
      </c>
      <c r="L282" s="47">
        <f t="shared" si="396"/>
        <v>0</v>
      </c>
      <c r="M282" s="47">
        <f t="shared" si="396"/>
        <v>2</v>
      </c>
      <c r="N282" s="47">
        <f t="shared" si="396"/>
        <v>0</v>
      </c>
      <c r="O282" s="47">
        <f t="shared" si="396"/>
        <v>0</v>
      </c>
      <c r="P282" s="47">
        <f t="shared" si="396"/>
        <v>3</v>
      </c>
      <c r="Q282" s="47">
        <f t="shared" si="396"/>
        <v>0</v>
      </c>
      <c r="R282" s="47">
        <f t="shared" si="396"/>
        <v>0</v>
      </c>
      <c r="S282" s="47">
        <f t="shared" si="396"/>
        <v>0</v>
      </c>
      <c r="T282" s="47">
        <f t="shared" si="396"/>
        <v>0</v>
      </c>
      <c r="U282" s="47">
        <f t="shared" si="396"/>
        <v>0</v>
      </c>
      <c r="V282" s="109">
        <f t="shared" ref="V282" si="397">(H282+N282+Q282)/(F282+N282+Q282+O282)</f>
        <v>0.33333333333333331</v>
      </c>
      <c r="W282" s="109">
        <f t="shared" ref="W282" si="398">(I282+J282*2+K282*3+L282*4)/F282</f>
        <v>0.33333333333333331</v>
      </c>
      <c r="X282" s="109">
        <f t="shared" ref="X282" si="399">V282+W282</f>
        <v>0.66666666666666663</v>
      </c>
      <c r="Y282" s="110">
        <f t="shared" ref="Y282" si="400">H282/F282</f>
        <v>0.33333333333333331</v>
      </c>
    </row>
    <row r="283" spans="2:25" x14ac:dyDescent="0.25">
      <c r="B283" s="108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28"/>
      <c r="W283" s="28"/>
      <c r="X283" s="28"/>
      <c r="Y283" s="29"/>
    </row>
    <row r="284" spans="2:25" x14ac:dyDescent="0.25">
      <c r="B284" s="108"/>
      <c r="C284" s="47" t="s">
        <v>111</v>
      </c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28"/>
      <c r="W284" s="28"/>
      <c r="X284" s="28"/>
      <c r="Y284" s="29"/>
    </row>
    <row r="285" spans="2:25" x14ac:dyDescent="0.25">
      <c r="B285" s="108"/>
      <c r="C285" s="27" t="s">
        <v>109</v>
      </c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8"/>
      <c r="W285" s="28"/>
      <c r="X285" s="28"/>
      <c r="Y285" s="29"/>
    </row>
    <row r="286" spans="2:25" x14ac:dyDescent="0.25">
      <c r="B286" s="108"/>
      <c r="C286" s="47" t="s">
        <v>111</v>
      </c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109"/>
      <c r="W286" s="109"/>
      <c r="X286" s="109"/>
      <c r="Y286" s="110"/>
    </row>
    <row r="287" spans="2:25" x14ac:dyDescent="0.25">
      <c r="B287" s="108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111"/>
      <c r="W287" s="111"/>
      <c r="X287" s="111"/>
      <c r="Y287" s="112"/>
    </row>
    <row r="288" spans="2:25" ht="15.75" thickBot="1" x14ac:dyDescent="0.3">
      <c r="B288" s="113"/>
      <c r="C288" s="31" t="s">
        <v>113</v>
      </c>
      <c r="D288" s="31">
        <f t="shared" ref="D288:U288" si="401">D282+D286</f>
        <v>4</v>
      </c>
      <c r="E288" s="31">
        <f t="shared" si="401"/>
        <v>6</v>
      </c>
      <c r="F288" s="31">
        <f t="shared" si="401"/>
        <v>6</v>
      </c>
      <c r="G288" s="31">
        <f t="shared" si="401"/>
        <v>1</v>
      </c>
      <c r="H288" s="31">
        <f t="shared" si="401"/>
        <v>2</v>
      </c>
      <c r="I288" s="31">
        <f t="shared" si="401"/>
        <v>2</v>
      </c>
      <c r="J288" s="31">
        <f t="shared" si="401"/>
        <v>0</v>
      </c>
      <c r="K288" s="31">
        <f t="shared" si="401"/>
        <v>0</v>
      </c>
      <c r="L288" s="31">
        <f t="shared" si="401"/>
        <v>0</v>
      </c>
      <c r="M288" s="31">
        <f t="shared" si="401"/>
        <v>2</v>
      </c>
      <c r="N288" s="31">
        <f t="shared" si="401"/>
        <v>0</v>
      </c>
      <c r="O288" s="31">
        <f t="shared" si="401"/>
        <v>0</v>
      </c>
      <c r="P288" s="31">
        <f t="shared" si="401"/>
        <v>3</v>
      </c>
      <c r="Q288" s="31">
        <f t="shared" si="401"/>
        <v>0</v>
      </c>
      <c r="R288" s="31">
        <f t="shared" si="401"/>
        <v>0</v>
      </c>
      <c r="S288" s="31">
        <f t="shared" si="401"/>
        <v>0</v>
      </c>
      <c r="T288" s="31">
        <f t="shared" si="401"/>
        <v>0</v>
      </c>
      <c r="U288" s="31">
        <f t="shared" si="401"/>
        <v>0</v>
      </c>
      <c r="V288" s="114">
        <f t="shared" ref="V288" si="402">(H288+N288+Q288)/(F288+N288+Q288+O288)</f>
        <v>0.33333333333333331</v>
      </c>
      <c r="W288" s="114">
        <f t="shared" ref="W288" si="403">(I288+J288*2+K288*3+L288*4)/F288</f>
        <v>0.33333333333333331</v>
      </c>
      <c r="X288" s="114">
        <f t="shared" ref="X288" si="404">V288+W288</f>
        <v>0.66666666666666663</v>
      </c>
      <c r="Y288" s="115">
        <f t="shared" ref="Y288" si="405">H288/F288</f>
        <v>0.33333333333333331</v>
      </c>
    </row>
    <row r="290" spans="2:25" ht="15.75" thickBot="1" x14ac:dyDescent="0.3"/>
    <row r="291" spans="2:25" ht="18.75" x14ac:dyDescent="0.3">
      <c r="B291" s="131" t="s">
        <v>22</v>
      </c>
      <c r="C291" s="94" t="s">
        <v>110</v>
      </c>
      <c r="D291" s="94" t="s">
        <v>48</v>
      </c>
      <c r="E291" s="94" t="s">
        <v>49</v>
      </c>
      <c r="F291" s="94" t="s">
        <v>0</v>
      </c>
      <c r="G291" s="94" t="s">
        <v>1</v>
      </c>
      <c r="H291" s="94" t="s">
        <v>2</v>
      </c>
      <c r="I291" s="94" t="s">
        <v>9</v>
      </c>
      <c r="J291" s="94" t="s">
        <v>11</v>
      </c>
      <c r="K291" s="94" t="s">
        <v>50</v>
      </c>
      <c r="L291" s="94" t="s">
        <v>51</v>
      </c>
      <c r="M291" s="94" t="s">
        <v>3</v>
      </c>
      <c r="N291" s="94" t="s">
        <v>4</v>
      </c>
      <c r="O291" s="94" t="s">
        <v>52</v>
      </c>
      <c r="P291" s="94" t="s">
        <v>5</v>
      </c>
      <c r="Q291" s="94" t="s">
        <v>53</v>
      </c>
      <c r="R291" s="94" t="s">
        <v>54</v>
      </c>
      <c r="S291" s="94" t="s">
        <v>55</v>
      </c>
      <c r="T291" s="94" t="s">
        <v>56</v>
      </c>
      <c r="U291" s="94" t="s">
        <v>57</v>
      </c>
      <c r="V291" s="94" t="s">
        <v>58</v>
      </c>
      <c r="W291" s="94" t="s">
        <v>59</v>
      </c>
      <c r="X291" s="94" t="s">
        <v>60</v>
      </c>
      <c r="Y291" s="132" t="s">
        <v>61</v>
      </c>
    </row>
    <row r="292" spans="2:25" ht="18.75" x14ac:dyDescent="0.3">
      <c r="B292" s="133" t="s">
        <v>126</v>
      </c>
      <c r="C292" s="10" t="s">
        <v>79</v>
      </c>
      <c r="D292" s="10">
        <v>5</v>
      </c>
      <c r="E292" s="10">
        <v>17</v>
      </c>
      <c r="F292" s="10">
        <v>13</v>
      </c>
      <c r="G292" s="10">
        <v>3</v>
      </c>
      <c r="H292" s="10">
        <v>4</v>
      </c>
      <c r="I292" s="10">
        <v>2</v>
      </c>
      <c r="J292" s="10">
        <v>2</v>
      </c>
      <c r="K292" s="10">
        <v>0</v>
      </c>
      <c r="L292" s="10">
        <v>0</v>
      </c>
      <c r="M292" s="10">
        <v>2</v>
      </c>
      <c r="N292" s="10">
        <v>4</v>
      </c>
      <c r="O292" s="10">
        <v>0</v>
      </c>
      <c r="P292" s="10">
        <v>4</v>
      </c>
      <c r="Q292" s="10">
        <v>0</v>
      </c>
      <c r="R292" s="10">
        <v>1</v>
      </c>
      <c r="S292" s="10">
        <v>0</v>
      </c>
      <c r="T292" s="10">
        <v>1</v>
      </c>
      <c r="U292" s="10">
        <v>0</v>
      </c>
      <c r="V292" s="12">
        <f>(H292+N292+Q292)/(F292+N292+Q292+O292)</f>
        <v>0.47058823529411764</v>
      </c>
      <c r="W292" s="12">
        <f>(I292+J292*2+K292*3+L292*4)/F292</f>
        <v>0.46153846153846156</v>
      </c>
      <c r="X292" s="12">
        <f>V292+W292</f>
        <v>0.9321266968325792</v>
      </c>
      <c r="Y292" s="18">
        <f>H292/F292</f>
        <v>0.30769230769230771</v>
      </c>
    </row>
    <row r="293" spans="2:25" x14ac:dyDescent="0.25">
      <c r="B293" s="134"/>
      <c r="C293" s="10" t="s">
        <v>80</v>
      </c>
      <c r="D293" s="10">
        <f>'June Update'!C14</f>
        <v>2</v>
      </c>
      <c r="E293" s="10">
        <f>'June Update'!D14</f>
        <v>7</v>
      </c>
      <c r="F293" s="10">
        <f>'June Update'!E14</f>
        <v>5</v>
      </c>
      <c r="G293" s="10">
        <f>'June Update'!F14</f>
        <v>1</v>
      </c>
      <c r="H293" s="10">
        <f>'June Update'!G14</f>
        <v>3</v>
      </c>
      <c r="I293" s="10">
        <f>'June Update'!H14</f>
        <v>3</v>
      </c>
      <c r="J293" s="10">
        <f>'June Update'!I14</f>
        <v>0</v>
      </c>
      <c r="K293" s="10">
        <f>'June Update'!J14</f>
        <v>0</v>
      </c>
      <c r="L293" s="10">
        <f>'June Update'!K14</f>
        <v>0</v>
      </c>
      <c r="M293" s="10">
        <f>'June Update'!L14</f>
        <v>1</v>
      </c>
      <c r="N293" s="10">
        <f>'June Update'!M14</f>
        <v>1</v>
      </c>
      <c r="O293" s="10">
        <f>'June Update'!N14</f>
        <v>0</v>
      </c>
      <c r="P293" s="10">
        <f>'June Update'!O14</f>
        <v>1</v>
      </c>
      <c r="Q293" s="10">
        <f>'June Update'!P14</f>
        <v>1</v>
      </c>
      <c r="R293" s="10">
        <f>'June Update'!Q14</f>
        <v>0</v>
      </c>
      <c r="S293" s="10">
        <f>'June Update'!R14</f>
        <v>0</v>
      </c>
      <c r="T293" s="10">
        <f>'June Update'!S14</f>
        <v>0</v>
      </c>
      <c r="U293" s="10">
        <f>'June Update'!T14</f>
        <v>0</v>
      </c>
      <c r="V293" s="12">
        <f>'June Update'!U14</f>
        <v>0.7142857142857143</v>
      </c>
      <c r="W293" s="12">
        <f>'June Update'!V14</f>
        <v>0.6</v>
      </c>
      <c r="X293" s="12">
        <f>'June Update'!W14</f>
        <v>1.3142857142857143</v>
      </c>
      <c r="Y293" s="18">
        <f>'June Update'!X14</f>
        <v>0.6</v>
      </c>
    </row>
    <row r="294" spans="2:25" x14ac:dyDescent="0.25">
      <c r="B294" s="134"/>
      <c r="C294" s="10" t="s">
        <v>81</v>
      </c>
      <c r="D294" s="10">
        <f>'July Update'!C26</f>
        <v>4</v>
      </c>
      <c r="E294" s="10">
        <f>'July Update'!D26</f>
        <v>11</v>
      </c>
      <c r="F294" s="10">
        <f>'July Update'!E26</f>
        <v>10</v>
      </c>
      <c r="G294" s="10">
        <f>'July Update'!F26</f>
        <v>3</v>
      </c>
      <c r="H294" s="10">
        <f>'July Update'!G26</f>
        <v>3</v>
      </c>
      <c r="I294" s="10">
        <f>'July Update'!H26</f>
        <v>1</v>
      </c>
      <c r="J294" s="10">
        <f>'July Update'!I26</f>
        <v>0</v>
      </c>
      <c r="K294" s="10">
        <f>'July Update'!J26</f>
        <v>0</v>
      </c>
      <c r="L294" s="10">
        <f>'July Update'!K26</f>
        <v>2</v>
      </c>
      <c r="M294" s="10">
        <f>'July Update'!L26</f>
        <v>6</v>
      </c>
      <c r="N294" s="10">
        <f>'July Update'!M26</f>
        <v>0</v>
      </c>
      <c r="O294" s="10">
        <f>'July Update'!N26</f>
        <v>0</v>
      </c>
      <c r="P294" s="10">
        <f>'July Update'!O26</f>
        <v>2</v>
      </c>
      <c r="Q294" s="10">
        <f>'July Update'!P26</f>
        <v>1</v>
      </c>
      <c r="R294" s="10">
        <f>'July Update'!Q26</f>
        <v>0</v>
      </c>
      <c r="S294" s="10">
        <f>'July Update'!R26</f>
        <v>0</v>
      </c>
      <c r="T294" s="10">
        <f>'July Update'!S26</f>
        <v>0</v>
      </c>
      <c r="U294" s="10">
        <f>'July Update'!T26</f>
        <v>0</v>
      </c>
      <c r="V294" s="12">
        <f>'July Update'!U26</f>
        <v>0.36363636363636365</v>
      </c>
      <c r="W294" s="12">
        <f>'July Update'!V26</f>
        <v>0.9</v>
      </c>
      <c r="X294" s="12">
        <f>'July Update'!W26</f>
        <v>1.2636363636363637</v>
      </c>
      <c r="Y294" s="18">
        <f>'July Update'!X26</f>
        <v>0.3</v>
      </c>
    </row>
    <row r="295" spans="2:25" x14ac:dyDescent="0.25">
      <c r="B295" s="134"/>
      <c r="C295" s="10" t="s">
        <v>82</v>
      </c>
      <c r="D295" s="10">
        <f>'Aug Update'!C40</f>
        <v>3</v>
      </c>
      <c r="E295" s="10">
        <f>'Aug Update'!D40</f>
        <v>10</v>
      </c>
      <c r="F295" s="10">
        <f>'Aug Update'!E40</f>
        <v>10</v>
      </c>
      <c r="G295" s="10">
        <f>'Aug Update'!F40</f>
        <v>2</v>
      </c>
      <c r="H295" s="10">
        <f>'Aug Update'!G40</f>
        <v>1</v>
      </c>
      <c r="I295" s="10">
        <f>'Aug Update'!H40</f>
        <v>1</v>
      </c>
      <c r="J295" s="10">
        <f>'Aug Update'!I40</f>
        <v>0</v>
      </c>
      <c r="K295" s="10">
        <f>'Aug Update'!J40</f>
        <v>0</v>
      </c>
      <c r="L295" s="10">
        <f>'Aug Update'!K40</f>
        <v>0</v>
      </c>
      <c r="M295" s="10">
        <f>'Aug Update'!L40</f>
        <v>0</v>
      </c>
      <c r="N295" s="10">
        <f>'Aug Update'!M40</f>
        <v>0</v>
      </c>
      <c r="O295" s="10">
        <f>'Aug Update'!N40</f>
        <v>3</v>
      </c>
      <c r="P295" s="10">
        <f>'Aug Update'!O40</f>
        <v>6</v>
      </c>
      <c r="Q295" s="10">
        <f>'Aug Update'!P40</f>
        <v>0</v>
      </c>
      <c r="R295" s="10">
        <f>'Aug Update'!Q40</f>
        <v>1</v>
      </c>
      <c r="S295" s="10">
        <f>'Aug Update'!R40</f>
        <v>1</v>
      </c>
      <c r="T295" s="10">
        <f>'Aug Update'!S40</f>
        <v>1</v>
      </c>
      <c r="U295" s="10">
        <f>'Aug Update'!T40</f>
        <v>0</v>
      </c>
      <c r="V295" s="12">
        <f>'Aug Update'!U40</f>
        <v>7.6923076923076927E-2</v>
      </c>
      <c r="W295" s="12">
        <f>'Aug Update'!V40</f>
        <v>0.1</v>
      </c>
      <c r="X295" s="12">
        <f>'Aug Update'!W40</f>
        <v>0.17692307692307693</v>
      </c>
      <c r="Y295" s="18">
        <f>'Aug Update'!X40</f>
        <v>0.1</v>
      </c>
    </row>
    <row r="296" spans="2:25" x14ac:dyDescent="0.25">
      <c r="B296" s="134"/>
      <c r="C296" s="17" t="s">
        <v>110</v>
      </c>
      <c r="D296" s="17">
        <f>SUM(D292:D295)</f>
        <v>14</v>
      </c>
      <c r="E296" s="17">
        <f t="shared" ref="E296:U296" si="406">SUM(E292:E295)</f>
        <v>45</v>
      </c>
      <c r="F296" s="17">
        <f t="shared" si="406"/>
        <v>38</v>
      </c>
      <c r="G296" s="17">
        <f t="shared" si="406"/>
        <v>9</v>
      </c>
      <c r="H296" s="17">
        <f t="shared" si="406"/>
        <v>11</v>
      </c>
      <c r="I296" s="17">
        <f t="shared" si="406"/>
        <v>7</v>
      </c>
      <c r="J296" s="17">
        <f t="shared" si="406"/>
        <v>2</v>
      </c>
      <c r="K296" s="17">
        <f t="shared" si="406"/>
        <v>0</v>
      </c>
      <c r="L296" s="17">
        <f t="shared" si="406"/>
        <v>2</v>
      </c>
      <c r="M296" s="17">
        <f t="shared" si="406"/>
        <v>9</v>
      </c>
      <c r="N296" s="17">
        <f t="shared" si="406"/>
        <v>5</v>
      </c>
      <c r="O296" s="17">
        <f t="shared" si="406"/>
        <v>3</v>
      </c>
      <c r="P296" s="17">
        <f t="shared" si="406"/>
        <v>13</v>
      </c>
      <c r="Q296" s="17">
        <f t="shared" si="406"/>
        <v>2</v>
      </c>
      <c r="R296" s="17">
        <f t="shared" si="406"/>
        <v>2</v>
      </c>
      <c r="S296" s="17">
        <f t="shared" si="406"/>
        <v>1</v>
      </c>
      <c r="T296" s="17">
        <f t="shared" si="406"/>
        <v>2</v>
      </c>
      <c r="U296" s="17">
        <f t="shared" si="406"/>
        <v>0</v>
      </c>
      <c r="V296" s="135">
        <f t="shared" ref="V296" si="407">(H296+N296+Q296)/(F296+N296+Q296+O296)</f>
        <v>0.375</v>
      </c>
      <c r="W296" s="135">
        <f t="shared" ref="W296" si="408">(I296+J296*2+K296*3+L296*4)/F296</f>
        <v>0.5</v>
      </c>
      <c r="X296" s="135">
        <f t="shared" ref="X296" si="409">V296+W296</f>
        <v>0.875</v>
      </c>
      <c r="Y296" s="136">
        <f t="shared" ref="Y296" si="410">H296/F296</f>
        <v>0.28947368421052633</v>
      </c>
    </row>
    <row r="297" spans="2:25" x14ac:dyDescent="0.25">
      <c r="B297" s="134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2"/>
      <c r="W297" s="12"/>
      <c r="X297" s="12"/>
      <c r="Y297" s="18"/>
    </row>
    <row r="298" spans="2:25" x14ac:dyDescent="0.25">
      <c r="B298" s="134"/>
      <c r="C298" s="17" t="s">
        <v>111</v>
      </c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2"/>
      <c r="W298" s="12"/>
      <c r="X298" s="12"/>
      <c r="Y298" s="18"/>
    </row>
    <row r="299" spans="2:25" x14ac:dyDescent="0.25">
      <c r="B299" s="134"/>
      <c r="C299" s="10" t="s">
        <v>107</v>
      </c>
      <c r="D299" s="10">
        <v>2</v>
      </c>
      <c r="E299" s="10">
        <v>4</v>
      </c>
      <c r="F299" s="10">
        <v>4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v>0</v>
      </c>
      <c r="P299" s="10">
        <v>3</v>
      </c>
      <c r="Q299" s="10">
        <v>0</v>
      </c>
      <c r="R299" s="10">
        <v>0</v>
      </c>
      <c r="S299" s="10">
        <v>0</v>
      </c>
      <c r="T299" s="10">
        <v>0</v>
      </c>
      <c r="U299" s="10">
        <v>0</v>
      </c>
      <c r="V299" s="12">
        <f t="shared" ref="V299" si="411">(H299+N299+Q299)/(F299+N299+Q299+O299)</f>
        <v>0</v>
      </c>
      <c r="W299" s="12">
        <f t="shared" ref="W299" si="412">(I299+J299*2+K299*3+L299*4)/F299</f>
        <v>0</v>
      </c>
      <c r="X299" s="12">
        <f t="shared" ref="X299" si="413">V299+W299</f>
        <v>0</v>
      </c>
      <c r="Y299" s="18">
        <f t="shared" ref="Y299" si="414">H299/F299</f>
        <v>0</v>
      </c>
    </row>
    <row r="300" spans="2:25" x14ac:dyDescent="0.25">
      <c r="B300" s="134"/>
      <c r="C300" s="10" t="s">
        <v>149</v>
      </c>
      <c r="D300" s="10">
        <v>1</v>
      </c>
      <c r="E300" s="10">
        <v>3</v>
      </c>
      <c r="F300" s="10">
        <v>2</v>
      </c>
      <c r="G300" s="10">
        <v>1</v>
      </c>
      <c r="H300" s="10">
        <v>1</v>
      </c>
      <c r="I300" s="10">
        <v>0</v>
      </c>
      <c r="J300" s="10">
        <v>1</v>
      </c>
      <c r="K300" s="10">
        <v>0</v>
      </c>
      <c r="L300" s="10">
        <v>0</v>
      </c>
      <c r="M300" s="10">
        <v>2</v>
      </c>
      <c r="N300" s="10">
        <v>1</v>
      </c>
      <c r="O300" s="10">
        <v>0</v>
      </c>
      <c r="P300" s="10">
        <v>0</v>
      </c>
      <c r="Q300" s="10">
        <v>0</v>
      </c>
      <c r="R300" s="10">
        <v>0</v>
      </c>
      <c r="S300" s="10">
        <v>0</v>
      </c>
      <c r="T300" s="10">
        <v>0</v>
      </c>
      <c r="U300" s="10">
        <v>0</v>
      </c>
      <c r="V300" s="12">
        <f t="shared" ref="V300" si="415">(H300+N300+Q300)/(F300+N300+Q300+O300)</f>
        <v>0.66666666666666663</v>
      </c>
      <c r="W300" s="12">
        <f t="shared" ref="W300" si="416">(I300+J300*2+K300*3+L300*4)/F300</f>
        <v>1</v>
      </c>
      <c r="X300" s="12">
        <f t="shared" ref="X300" si="417">V300+W300</f>
        <v>1.6666666666666665</v>
      </c>
      <c r="Y300" s="18">
        <f t="shared" ref="Y300" si="418">H300/F300</f>
        <v>0.5</v>
      </c>
    </row>
    <row r="301" spans="2:25" x14ac:dyDescent="0.25">
      <c r="B301" s="134"/>
      <c r="C301" s="10" t="s">
        <v>112</v>
      </c>
      <c r="D301" s="10">
        <v>2</v>
      </c>
      <c r="E301" s="1">
        <v>3</v>
      </c>
      <c r="F301" s="10">
        <v>3</v>
      </c>
      <c r="G301" s="10">
        <v>0</v>
      </c>
      <c r="H301" s="10">
        <v>1</v>
      </c>
      <c r="I301" s="10">
        <v>1</v>
      </c>
      <c r="J301" s="10">
        <v>0</v>
      </c>
      <c r="K301" s="10">
        <v>0</v>
      </c>
      <c r="L301" s="10">
        <v>0</v>
      </c>
      <c r="M301" s="10">
        <v>2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1</v>
      </c>
      <c r="T301" s="10">
        <v>0</v>
      </c>
      <c r="U301" s="10">
        <v>0</v>
      </c>
      <c r="V301" s="12">
        <f t="shared" ref="V301" si="419">(H301+N301+Q301)/(F301+N301+Q301+O301)</f>
        <v>0.33333333333333331</v>
      </c>
      <c r="W301" s="12">
        <f t="shared" ref="W301" si="420">(I301+J301*2+K301*3+L301*4)/F301</f>
        <v>0.33333333333333331</v>
      </c>
      <c r="X301" s="12">
        <f t="shared" ref="X301" si="421">V301+W301</f>
        <v>0.66666666666666663</v>
      </c>
      <c r="Y301" s="18">
        <f t="shared" ref="Y301" si="422">H301/F301</f>
        <v>0.33333333333333331</v>
      </c>
    </row>
    <row r="302" spans="2:25" x14ac:dyDescent="0.25">
      <c r="B302" s="134"/>
      <c r="C302" s="10" t="s">
        <v>108</v>
      </c>
      <c r="D302" s="10">
        <v>1</v>
      </c>
      <c r="E302" s="1">
        <v>2</v>
      </c>
      <c r="F302" s="10">
        <v>2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10">
        <v>0</v>
      </c>
      <c r="P302" s="10">
        <v>1</v>
      </c>
      <c r="Q302" s="10">
        <v>0</v>
      </c>
      <c r="R302" s="10">
        <v>0</v>
      </c>
      <c r="S302" s="10">
        <v>0</v>
      </c>
      <c r="T302" s="10">
        <v>0</v>
      </c>
      <c r="U302" s="10">
        <v>0</v>
      </c>
      <c r="V302" s="12">
        <f t="shared" ref="V302" si="423">(H302+N302+Q302)/(F302+N302+Q302+O302)</f>
        <v>0</v>
      </c>
      <c r="W302" s="12">
        <f t="shared" ref="W302" si="424">(I302+J302*2+K302*3+L302*4)/F302</f>
        <v>0</v>
      </c>
      <c r="X302" s="12">
        <f t="shared" ref="X302" si="425">V302+W302</f>
        <v>0</v>
      </c>
      <c r="Y302" s="18">
        <f t="shared" ref="Y302" si="426">H302/F302</f>
        <v>0</v>
      </c>
    </row>
    <row r="303" spans="2:25" x14ac:dyDescent="0.25">
      <c r="B303" s="134"/>
      <c r="C303" s="10" t="s">
        <v>109</v>
      </c>
      <c r="D303" s="10">
        <v>1</v>
      </c>
      <c r="E303" s="10">
        <v>4</v>
      </c>
      <c r="F303" s="10">
        <v>3</v>
      </c>
      <c r="G303" s="10">
        <v>1</v>
      </c>
      <c r="H303" s="10">
        <v>1</v>
      </c>
      <c r="I303" s="10">
        <v>0</v>
      </c>
      <c r="J303" s="10">
        <v>0</v>
      </c>
      <c r="K303" s="10">
        <v>0</v>
      </c>
      <c r="L303" s="10">
        <v>1</v>
      </c>
      <c r="M303" s="10">
        <v>1</v>
      </c>
      <c r="N303" s="10">
        <v>0</v>
      </c>
      <c r="O303" s="10">
        <v>0</v>
      </c>
      <c r="P303" s="10">
        <v>2</v>
      </c>
      <c r="Q303" s="10">
        <v>1</v>
      </c>
      <c r="R303" s="10">
        <v>0</v>
      </c>
      <c r="S303" s="10">
        <v>0</v>
      </c>
      <c r="T303" s="10">
        <v>0</v>
      </c>
      <c r="U303" s="10">
        <v>0</v>
      </c>
      <c r="V303" s="12">
        <f t="shared" ref="V303" si="427">(H303+N303+Q303)/(F303+N303+Q303+O303)</f>
        <v>0.5</v>
      </c>
      <c r="W303" s="12">
        <f t="shared" ref="W303" si="428">(I303+J303*2+K303*3+L303*4)/F303</f>
        <v>1.3333333333333333</v>
      </c>
      <c r="X303" s="12">
        <f t="shared" ref="X303" si="429">V303+W303</f>
        <v>1.8333333333333333</v>
      </c>
      <c r="Y303" s="18">
        <f t="shared" ref="Y303" si="430">H303/F303</f>
        <v>0.33333333333333331</v>
      </c>
    </row>
    <row r="304" spans="2:25" x14ac:dyDescent="0.25">
      <c r="B304" s="134"/>
      <c r="C304" s="17" t="s">
        <v>111</v>
      </c>
      <c r="D304" s="17">
        <f t="shared" ref="D304:U304" si="431">SUM(D299:D303)</f>
        <v>7</v>
      </c>
      <c r="E304" s="17">
        <f t="shared" si="431"/>
        <v>16</v>
      </c>
      <c r="F304" s="17">
        <f t="shared" si="431"/>
        <v>14</v>
      </c>
      <c r="G304" s="17">
        <f t="shared" si="431"/>
        <v>2</v>
      </c>
      <c r="H304" s="17">
        <f t="shared" si="431"/>
        <v>3</v>
      </c>
      <c r="I304" s="17">
        <f t="shared" si="431"/>
        <v>1</v>
      </c>
      <c r="J304" s="17">
        <f t="shared" si="431"/>
        <v>1</v>
      </c>
      <c r="K304" s="17">
        <f t="shared" si="431"/>
        <v>0</v>
      </c>
      <c r="L304" s="17">
        <f t="shared" si="431"/>
        <v>1</v>
      </c>
      <c r="M304" s="17">
        <f t="shared" si="431"/>
        <v>5</v>
      </c>
      <c r="N304" s="17">
        <f t="shared" si="431"/>
        <v>1</v>
      </c>
      <c r="O304" s="17">
        <f t="shared" si="431"/>
        <v>0</v>
      </c>
      <c r="P304" s="17">
        <f t="shared" si="431"/>
        <v>6</v>
      </c>
      <c r="Q304" s="17">
        <f t="shared" si="431"/>
        <v>1</v>
      </c>
      <c r="R304" s="17">
        <f t="shared" si="431"/>
        <v>0</v>
      </c>
      <c r="S304" s="17">
        <f t="shared" si="431"/>
        <v>1</v>
      </c>
      <c r="T304" s="17">
        <f t="shared" si="431"/>
        <v>0</v>
      </c>
      <c r="U304" s="17">
        <f t="shared" si="431"/>
        <v>0</v>
      </c>
      <c r="V304" s="135">
        <f t="shared" ref="V304" si="432">(H304+N304+Q304)/(F304+N304+Q304+O304)</f>
        <v>0.3125</v>
      </c>
      <c r="W304" s="135">
        <f t="shared" ref="W304" si="433">(I304+J304*2+K304*3+L304*4)/F304</f>
        <v>0.5</v>
      </c>
      <c r="X304" s="135">
        <f t="shared" ref="X304" si="434">V304+W304</f>
        <v>0.8125</v>
      </c>
      <c r="Y304" s="136">
        <f t="shared" ref="Y304" si="435">H304/F304</f>
        <v>0.21428571428571427</v>
      </c>
    </row>
    <row r="305" spans="2:25" x14ac:dyDescent="0.25">
      <c r="B305" s="134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137"/>
      <c r="W305" s="137"/>
      <c r="X305" s="137"/>
      <c r="Y305" s="138"/>
    </row>
    <row r="306" spans="2:25" ht="15.75" thickBot="1" x14ac:dyDescent="0.3">
      <c r="B306" s="139"/>
      <c r="C306" s="19" t="s">
        <v>113</v>
      </c>
      <c r="D306" s="19">
        <f t="shared" ref="D306:U306" si="436">D296+D304</f>
        <v>21</v>
      </c>
      <c r="E306" s="19">
        <f t="shared" si="436"/>
        <v>61</v>
      </c>
      <c r="F306" s="19">
        <f t="shared" si="436"/>
        <v>52</v>
      </c>
      <c r="G306" s="19">
        <f t="shared" si="436"/>
        <v>11</v>
      </c>
      <c r="H306" s="19">
        <f t="shared" si="436"/>
        <v>14</v>
      </c>
      <c r="I306" s="19">
        <f t="shared" si="436"/>
        <v>8</v>
      </c>
      <c r="J306" s="19">
        <f t="shared" si="436"/>
        <v>3</v>
      </c>
      <c r="K306" s="19">
        <f t="shared" si="436"/>
        <v>0</v>
      </c>
      <c r="L306" s="19">
        <f t="shared" si="436"/>
        <v>3</v>
      </c>
      <c r="M306" s="19">
        <f t="shared" si="436"/>
        <v>14</v>
      </c>
      <c r="N306" s="19">
        <f t="shared" si="436"/>
        <v>6</v>
      </c>
      <c r="O306" s="19">
        <f t="shared" si="436"/>
        <v>3</v>
      </c>
      <c r="P306" s="19">
        <f t="shared" si="436"/>
        <v>19</v>
      </c>
      <c r="Q306" s="19">
        <f t="shared" si="436"/>
        <v>3</v>
      </c>
      <c r="R306" s="19">
        <f t="shared" si="436"/>
        <v>2</v>
      </c>
      <c r="S306" s="19">
        <f t="shared" si="436"/>
        <v>2</v>
      </c>
      <c r="T306" s="19">
        <f t="shared" si="436"/>
        <v>2</v>
      </c>
      <c r="U306" s="19">
        <f t="shared" si="436"/>
        <v>0</v>
      </c>
      <c r="V306" s="21">
        <f t="shared" ref="V306" si="437">(H306+N306+Q306)/(F306+N306+Q306+O306)</f>
        <v>0.359375</v>
      </c>
      <c r="W306" s="21">
        <f t="shared" ref="W306" si="438">(I306+J306*2+K306*3+L306*4)/F306</f>
        <v>0.5</v>
      </c>
      <c r="X306" s="21">
        <f t="shared" ref="X306" si="439">V306+W306</f>
        <v>0.859375</v>
      </c>
      <c r="Y306" s="22">
        <f t="shared" ref="Y306" si="440">H306/F306</f>
        <v>0.26923076923076922</v>
      </c>
    </row>
    <row r="307" spans="2:25" x14ac:dyDescent="0.25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137"/>
      <c r="W307" s="137"/>
      <c r="X307" s="137"/>
      <c r="Y307" s="137"/>
    </row>
    <row r="308" spans="2:25" ht="15.75" thickBot="1" x14ac:dyDescent="0.3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137"/>
      <c r="W308" s="137"/>
      <c r="X308" s="137"/>
      <c r="Y308" s="137"/>
    </row>
    <row r="309" spans="2:25" ht="18.75" x14ac:dyDescent="0.3">
      <c r="B309" s="48" t="s">
        <v>29</v>
      </c>
      <c r="C309" s="26" t="s">
        <v>110</v>
      </c>
      <c r="D309" s="26" t="s">
        <v>48</v>
      </c>
      <c r="E309" s="26" t="s">
        <v>49</v>
      </c>
      <c r="F309" s="26" t="s">
        <v>0</v>
      </c>
      <c r="G309" s="26" t="s">
        <v>1</v>
      </c>
      <c r="H309" s="26" t="s">
        <v>2</v>
      </c>
      <c r="I309" s="26" t="s">
        <v>9</v>
      </c>
      <c r="J309" s="26" t="s">
        <v>11</v>
      </c>
      <c r="K309" s="26" t="s">
        <v>50</v>
      </c>
      <c r="L309" s="26" t="s">
        <v>51</v>
      </c>
      <c r="M309" s="26" t="s">
        <v>3</v>
      </c>
      <c r="N309" s="26" t="s">
        <v>4</v>
      </c>
      <c r="O309" s="26" t="s">
        <v>52</v>
      </c>
      <c r="P309" s="26" t="s">
        <v>5</v>
      </c>
      <c r="Q309" s="26" t="s">
        <v>53</v>
      </c>
      <c r="R309" s="26" t="s">
        <v>54</v>
      </c>
      <c r="S309" s="26" t="s">
        <v>55</v>
      </c>
      <c r="T309" s="26" t="s">
        <v>56</v>
      </c>
      <c r="U309" s="26" t="s">
        <v>57</v>
      </c>
      <c r="V309" s="26" t="s">
        <v>58</v>
      </c>
      <c r="W309" s="26" t="s">
        <v>59</v>
      </c>
      <c r="X309" s="26" t="s">
        <v>60</v>
      </c>
      <c r="Y309" s="107" t="s">
        <v>61</v>
      </c>
    </row>
    <row r="310" spans="2:25" ht="18.75" x14ac:dyDescent="0.3">
      <c r="B310" s="73" t="s">
        <v>145</v>
      </c>
      <c r="C310" s="27" t="s">
        <v>79</v>
      </c>
      <c r="D310" s="27">
        <v>5</v>
      </c>
      <c r="E310" s="27">
        <v>13</v>
      </c>
      <c r="F310" s="27">
        <v>12</v>
      </c>
      <c r="G310" s="27">
        <v>1</v>
      </c>
      <c r="H310" s="27">
        <v>5</v>
      </c>
      <c r="I310" s="27">
        <v>4</v>
      </c>
      <c r="J310" s="27">
        <v>0</v>
      </c>
      <c r="K310" s="27">
        <v>1</v>
      </c>
      <c r="L310" s="27">
        <v>0</v>
      </c>
      <c r="M310" s="27">
        <v>4</v>
      </c>
      <c r="N310" s="27">
        <v>1</v>
      </c>
      <c r="O310" s="27">
        <v>0</v>
      </c>
      <c r="P310" s="27">
        <v>1</v>
      </c>
      <c r="Q310" s="27">
        <v>0</v>
      </c>
      <c r="R310" s="27">
        <v>1</v>
      </c>
      <c r="S310" s="27">
        <v>1</v>
      </c>
      <c r="T310" s="27">
        <v>1</v>
      </c>
      <c r="U310" s="27">
        <v>0</v>
      </c>
      <c r="V310" s="28">
        <f t="shared" ref="V310" si="441">(H310+N310+Q310)/(F310+N310+Q310+O310)</f>
        <v>0.46153846153846156</v>
      </c>
      <c r="W310" s="28">
        <f t="shared" ref="W310" si="442">(I310+J310*2+K310*3+L310*4)/F310</f>
        <v>0.58333333333333337</v>
      </c>
      <c r="X310" s="28">
        <f t="shared" ref="X310" si="443">V310+W310</f>
        <v>1.0448717948717949</v>
      </c>
      <c r="Y310" s="29">
        <f t="shared" ref="Y310" si="444">H310/F310</f>
        <v>0.41666666666666669</v>
      </c>
    </row>
    <row r="311" spans="2:25" x14ac:dyDescent="0.25">
      <c r="B311" s="108"/>
      <c r="C311" s="27" t="s">
        <v>80</v>
      </c>
      <c r="D311" s="27">
        <f>'June Update'!C32</f>
        <v>1</v>
      </c>
      <c r="E311" s="27">
        <f>'June Update'!D32</f>
        <v>3</v>
      </c>
      <c r="F311" s="27">
        <f>'June Update'!E32</f>
        <v>3</v>
      </c>
      <c r="G311" s="27">
        <f>'June Update'!F32</f>
        <v>1</v>
      </c>
      <c r="H311" s="27">
        <f>'June Update'!G32</f>
        <v>1</v>
      </c>
      <c r="I311" s="27">
        <f>'June Update'!H32</f>
        <v>1</v>
      </c>
      <c r="J311" s="27">
        <f>'June Update'!I32</f>
        <v>0</v>
      </c>
      <c r="K311" s="27">
        <f>'June Update'!J32</f>
        <v>0</v>
      </c>
      <c r="L311" s="27">
        <f>'June Update'!K32</f>
        <v>0</v>
      </c>
      <c r="M311" s="27">
        <f>'June Update'!L32</f>
        <v>0</v>
      </c>
      <c r="N311" s="27">
        <f>'June Update'!M32</f>
        <v>0</v>
      </c>
      <c r="O311" s="27">
        <f>'June Update'!N32</f>
        <v>0</v>
      </c>
      <c r="P311" s="27">
        <f>'June Update'!O32</f>
        <v>0</v>
      </c>
      <c r="Q311" s="27">
        <f>'June Update'!P32</f>
        <v>0</v>
      </c>
      <c r="R311" s="27">
        <f>'June Update'!Q32</f>
        <v>0</v>
      </c>
      <c r="S311" s="27">
        <f>'June Update'!R32</f>
        <v>0</v>
      </c>
      <c r="T311" s="27">
        <f>'June Update'!S32</f>
        <v>0</v>
      </c>
      <c r="U311" s="27">
        <f>'June Update'!T32</f>
        <v>0</v>
      </c>
      <c r="V311" s="28">
        <f>'June Update'!U32</f>
        <v>0.33333333333333331</v>
      </c>
      <c r="W311" s="28">
        <f>'June Update'!V32</f>
        <v>0.33333333333333331</v>
      </c>
      <c r="X311" s="28">
        <f>'June Update'!W32</f>
        <v>0.66666666666666663</v>
      </c>
      <c r="Y311" s="29">
        <f>'June Update'!X32</f>
        <v>0.33333333333333331</v>
      </c>
    </row>
    <row r="312" spans="2:25" x14ac:dyDescent="0.25">
      <c r="B312" s="108"/>
      <c r="C312" s="27" t="s">
        <v>81</v>
      </c>
      <c r="D312" s="27">
        <f>'July Update'!C27</f>
        <v>6</v>
      </c>
      <c r="E312" s="27">
        <f>'July Update'!D27</f>
        <v>10</v>
      </c>
      <c r="F312" s="27">
        <f>'July Update'!E27</f>
        <v>8</v>
      </c>
      <c r="G312" s="27">
        <f>'July Update'!F27</f>
        <v>1</v>
      </c>
      <c r="H312" s="27">
        <f>'July Update'!G27</f>
        <v>0</v>
      </c>
      <c r="I312" s="27">
        <f>'July Update'!H27</f>
        <v>0</v>
      </c>
      <c r="J312" s="27">
        <f>'July Update'!I27</f>
        <v>0</v>
      </c>
      <c r="K312" s="27">
        <f>'July Update'!J27</f>
        <v>0</v>
      </c>
      <c r="L312" s="27">
        <f>'July Update'!K27</f>
        <v>0</v>
      </c>
      <c r="M312" s="27">
        <f>'July Update'!L27</f>
        <v>0</v>
      </c>
      <c r="N312" s="27">
        <f>'July Update'!M27</f>
        <v>2</v>
      </c>
      <c r="O312" s="27">
        <f>'July Update'!N27</f>
        <v>0</v>
      </c>
      <c r="P312" s="27">
        <f>'July Update'!O27</f>
        <v>3</v>
      </c>
      <c r="Q312" s="27">
        <f>'July Update'!P27</f>
        <v>0</v>
      </c>
      <c r="R312" s="27">
        <f>'July Update'!Q27</f>
        <v>0</v>
      </c>
      <c r="S312" s="27">
        <f>'July Update'!R27</f>
        <v>0</v>
      </c>
      <c r="T312" s="27">
        <f>'July Update'!S27</f>
        <v>0</v>
      </c>
      <c r="U312" s="27">
        <f>'July Update'!T27</f>
        <v>0</v>
      </c>
      <c r="V312" s="28">
        <f>'July Update'!U27</f>
        <v>0.2</v>
      </c>
      <c r="W312" s="28">
        <f>'July Update'!V27</f>
        <v>0</v>
      </c>
      <c r="X312" s="28">
        <f>'July Update'!W27</f>
        <v>0.2</v>
      </c>
      <c r="Y312" s="29">
        <f>'July Update'!X27</f>
        <v>0</v>
      </c>
    </row>
    <row r="313" spans="2:25" x14ac:dyDescent="0.25">
      <c r="B313" s="108"/>
      <c r="C313" s="27" t="s">
        <v>82</v>
      </c>
      <c r="D313" s="27">
        <f>'Aug Update'!C41</f>
        <v>1</v>
      </c>
      <c r="E313" s="27">
        <f>'Aug Update'!D41</f>
        <v>3</v>
      </c>
      <c r="F313" s="27">
        <f>'Aug Update'!E41</f>
        <v>3</v>
      </c>
      <c r="G313" s="27">
        <f>'Aug Update'!F41</f>
        <v>1</v>
      </c>
      <c r="H313" s="27">
        <f>'Aug Update'!G41</f>
        <v>1</v>
      </c>
      <c r="I313" s="27">
        <f>'Aug Update'!H41</f>
        <v>1</v>
      </c>
      <c r="J313" s="27">
        <f>'Aug Update'!I41</f>
        <v>0</v>
      </c>
      <c r="K313" s="27">
        <f>'Aug Update'!J41</f>
        <v>0</v>
      </c>
      <c r="L313" s="27">
        <f>'Aug Update'!K41</f>
        <v>0</v>
      </c>
      <c r="M313" s="27">
        <f>'Aug Update'!L41</f>
        <v>0</v>
      </c>
      <c r="N313" s="27">
        <f>'Aug Update'!M41</f>
        <v>0</v>
      </c>
      <c r="O313" s="27">
        <f>'Aug Update'!N41</f>
        <v>0</v>
      </c>
      <c r="P313" s="27">
        <f>'Aug Update'!O41</f>
        <v>1</v>
      </c>
      <c r="Q313" s="27">
        <f>'Aug Update'!P41</f>
        <v>0</v>
      </c>
      <c r="R313" s="27">
        <f>'Aug Update'!Q41</f>
        <v>0</v>
      </c>
      <c r="S313" s="27">
        <f>'Aug Update'!R41</f>
        <v>0</v>
      </c>
      <c r="T313" s="27">
        <f>'Aug Update'!S41</f>
        <v>0</v>
      </c>
      <c r="U313" s="27">
        <f>'Aug Update'!T41</f>
        <v>0</v>
      </c>
      <c r="V313" s="28">
        <f>'Aug Update'!U41</f>
        <v>0.33333333333333331</v>
      </c>
      <c r="W313" s="28">
        <f>'Aug Update'!V41</f>
        <v>0.33333333333333331</v>
      </c>
      <c r="X313" s="28">
        <f>'Aug Update'!W41</f>
        <v>0.66666666666666663</v>
      </c>
      <c r="Y313" s="29">
        <f>'Aug Update'!X41</f>
        <v>0.33333333333333331</v>
      </c>
    </row>
    <row r="314" spans="2:25" x14ac:dyDescent="0.25">
      <c r="B314" s="108"/>
      <c r="C314" s="47" t="s">
        <v>110</v>
      </c>
      <c r="D314" s="47">
        <f>SUM(D310:D313)</f>
        <v>13</v>
      </c>
      <c r="E314" s="47">
        <f t="shared" ref="E314:U314" si="445">SUM(E310:E313)</f>
        <v>29</v>
      </c>
      <c r="F314" s="47">
        <f t="shared" si="445"/>
        <v>26</v>
      </c>
      <c r="G314" s="47">
        <f t="shared" si="445"/>
        <v>4</v>
      </c>
      <c r="H314" s="47">
        <f t="shared" si="445"/>
        <v>7</v>
      </c>
      <c r="I314" s="47">
        <f t="shared" si="445"/>
        <v>6</v>
      </c>
      <c r="J314" s="47">
        <f t="shared" si="445"/>
        <v>0</v>
      </c>
      <c r="K314" s="47">
        <f t="shared" si="445"/>
        <v>1</v>
      </c>
      <c r="L314" s="47">
        <f t="shared" si="445"/>
        <v>0</v>
      </c>
      <c r="M314" s="47">
        <f t="shared" si="445"/>
        <v>4</v>
      </c>
      <c r="N314" s="47">
        <f t="shared" si="445"/>
        <v>3</v>
      </c>
      <c r="O314" s="47">
        <f t="shared" si="445"/>
        <v>0</v>
      </c>
      <c r="P314" s="47">
        <f t="shared" si="445"/>
        <v>5</v>
      </c>
      <c r="Q314" s="47">
        <f t="shared" si="445"/>
        <v>0</v>
      </c>
      <c r="R314" s="47">
        <f t="shared" si="445"/>
        <v>1</v>
      </c>
      <c r="S314" s="47">
        <f t="shared" si="445"/>
        <v>1</v>
      </c>
      <c r="T314" s="47">
        <f t="shared" si="445"/>
        <v>1</v>
      </c>
      <c r="U314" s="47">
        <f t="shared" si="445"/>
        <v>0</v>
      </c>
      <c r="V314" s="109">
        <f t="shared" ref="V314" si="446">(H314+N314+Q314)/(F314+N314+Q314+O314)</f>
        <v>0.34482758620689657</v>
      </c>
      <c r="W314" s="109">
        <f t="shared" ref="W314" si="447">(I314+J314*2+K314*3+L314*4)/F314</f>
        <v>0.34615384615384615</v>
      </c>
      <c r="X314" s="109">
        <f t="shared" ref="X314" si="448">V314+W314</f>
        <v>0.69098143236074272</v>
      </c>
      <c r="Y314" s="110">
        <f t="shared" ref="Y314" si="449">H314/F314</f>
        <v>0.26923076923076922</v>
      </c>
    </row>
    <row r="315" spans="2:25" x14ac:dyDescent="0.25">
      <c r="B315" s="108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28"/>
      <c r="W315" s="28"/>
      <c r="X315" s="28"/>
      <c r="Y315" s="29"/>
    </row>
    <row r="316" spans="2:25" x14ac:dyDescent="0.25">
      <c r="B316" s="108"/>
      <c r="C316" s="47" t="s">
        <v>111</v>
      </c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28"/>
      <c r="W316" s="28"/>
      <c r="X316" s="28"/>
      <c r="Y316" s="29"/>
    </row>
    <row r="317" spans="2:25" x14ac:dyDescent="0.25">
      <c r="B317" s="108"/>
      <c r="C317" s="27" t="s">
        <v>107</v>
      </c>
      <c r="D317" s="27">
        <v>1</v>
      </c>
      <c r="E317" s="27">
        <v>4</v>
      </c>
      <c r="F317" s="27">
        <v>3</v>
      </c>
      <c r="G317" s="27">
        <v>0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27">
        <v>0</v>
      </c>
      <c r="N317" s="27">
        <v>1</v>
      </c>
      <c r="O317" s="27">
        <v>0</v>
      </c>
      <c r="P317" s="27">
        <v>0</v>
      </c>
      <c r="Q317" s="27">
        <v>0</v>
      </c>
      <c r="R317" s="27">
        <v>0</v>
      </c>
      <c r="S317" s="27">
        <v>0</v>
      </c>
      <c r="T317" s="27">
        <v>0</v>
      </c>
      <c r="U317" s="27">
        <v>0</v>
      </c>
      <c r="V317" s="28">
        <f t="shared" ref="V317:V320" si="450">(H317+N317+Q317)/(F317+N317+Q317+O317)</f>
        <v>0.25</v>
      </c>
      <c r="W317" s="28">
        <f t="shared" ref="W317:W320" si="451">(I317+J317*2+K317*3+L317*4)/F317</f>
        <v>0</v>
      </c>
      <c r="X317" s="28">
        <f t="shared" ref="X317:X320" si="452">V317+W317</f>
        <v>0.25</v>
      </c>
      <c r="Y317" s="29">
        <f t="shared" ref="Y317:Y320" si="453">H317/F317</f>
        <v>0</v>
      </c>
    </row>
    <row r="318" spans="2:25" x14ac:dyDescent="0.25">
      <c r="B318" s="108"/>
      <c r="C318" s="27" t="s">
        <v>112</v>
      </c>
      <c r="D318" s="27">
        <v>1</v>
      </c>
      <c r="E318" s="27">
        <v>3</v>
      </c>
      <c r="F318" s="27">
        <v>1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1</v>
      </c>
      <c r="N318" s="27">
        <v>2</v>
      </c>
      <c r="O318" s="27">
        <v>0</v>
      </c>
      <c r="P318" s="27">
        <v>1</v>
      </c>
      <c r="Q318" s="27">
        <v>0</v>
      </c>
      <c r="R318" s="27">
        <v>0</v>
      </c>
      <c r="S318" s="27">
        <v>0</v>
      </c>
      <c r="T318" s="27">
        <v>1</v>
      </c>
      <c r="U318" s="27">
        <v>0</v>
      </c>
      <c r="V318" s="28">
        <f t="shared" ref="V318" si="454">(H318+N318+Q318)/(F318+N318+Q318+O318)</f>
        <v>0.66666666666666663</v>
      </c>
      <c r="W318" s="28">
        <f t="shared" ref="W318" si="455">(I318+J318*2+K318*3+L318*4)/F318</f>
        <v>0</v>
      </c>
      <c r="X318" s="28">
        <f t="shared" ref="X318" si="456">V318+W318</f>
        <v>0.66666666666666663</v>
      </c>
      <c r="Y318" s="29">
        <f t="shared" ref="Y318" si="457">H318/F318</f>
        <v>0</v>
      </c>
    </row>
    <row r="319" spans="2:25" x14ac:dyDescent="0.25">
      <c r="B319" s="108"/>
      <c r="C319" s="27" t="s">
        <v>109</v>
      </c>
      <c r="D319" s="27">
        <v>1</v>
      </c>
      <c r="E319" s="27">
        <v>3</v>
      </c>
      <c r="F319" s="27">
        <v>2</v>
      </c>
      <c r="G319" s="27">
        <v>1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1</v>
      </c>
      <c r="O319" s="27">
        <v>0</v>
      </c>
      <c r="P319" s="27">
        <v>2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  <c r="V319" s="28">
        <f t="shared" ref="V319" si="458">(H319+N319+Q319)/(F319+N319+Q319+O319)</f>
        <v>0.33333333333333331</v>
      </c>
      <c r="W319" s="28">
        <f t="shared" ref="W319" si="459">(I319+J319*2+K319*3+L319*4)/F319</f>
        <v>0</v>
      </c>
      <c r="X319" s="28">
        <f t="shared" ref="X319" si="460">V319+W319</f>
        <v>0.33333333333333331</v>
      </c>
      <c r="Y319" s="29">
        <f t="shared" ref="Y319" si="461">H319/F319</f>
        <v>0</v>
      </c>
    </row>
    <row r="320" spans="2:25" x14ac:dyDescent="0.25">
      <c r="B320" s="108"/>
      <c r="C320" s="47" t="s">
        <v>111</v>
      </c>
      <c r="D320" s="47">
        <f t="shared" ref="D320:U320" si="462">SUM(D317:D319)</f>
        <v>3</v>
      </c>
      <c r="E320" s="47">
        <f t="shared" si="462"/>
        <v>10</v>
      </c>
      <c r="F320" s="47">
        <f t="shared" si="462"/>
        <v>6</v>
      </c>
      <c r="G320" s="47">
        <f t="shared" si="462"/>
        <v>1</v>
      </c>
      <c r="H320" s="47">
        <f t="shared" si="462"/>
        <v>0</v>
      </c>
      <c r="I320" s="47">
        <f t="shared" si="462"/>
        <v>0</v>
      </c>
      <c r="J320" s="47">
        <f t="shared" si="462"/>
        <v>0</v>
      </c>
      <c r="K320" s="47">
        <f t="shared" si="462"/>
        <v>0</v>
      </c>
      <c r="L320" s="47">
        <f t="shared" si="462"/>
        <v>0</v>
      </c>
      <c r="M320" s="47">
        <f t="shared" si="462"/>
        <v>1</v>
      </c>
      <c r="N320" s="47">
        <f t="shared" si="462"/>
        <v>4</v>
      </c>
      <c r="O320" s="47">
        <f t="shared" si="462"/>
        <v>0</v>
      </c>
      <c r="P320" s="47">
        <f t="shared" si="462"/>
        <v>3</v>
      </c>
      <c r="Q320" s="47">
        <f t="shared" si="462"/>
        <v>0</v>
      </c>
      <c r="R320" s="47">
        <f t="shared" si="462"/>
        <v>0</v>
      </c>
      <c r="S320" s="47">
        <f t="shared" si="462"/>
        <v>0</v>
      </c>
      <c r="T320" s="47">
        <f t="shared" si="462"/>
        <v>1</v>
      </c>
      <c r="U320" s="47">
        <f t="shared" si="462"/>
        <v>0</v>
      </c>
      <c r="V320" s="109">
        <f t="shared" si="450"/>
        <v>0.4</v>
      </c>
      <c r="W320" s="109">
        <f t="shared" si="451"/>
        <v>0</v>
      </c>
      <c r="X320" s="109">
        <f t="shared" si="452"/>
        <v>0.4</v>
      </c>
      <c r="Y320" s="110">
        <f t="shared" si="453"/>
        <v>0</v>
      </c>
    </row>
    <row r="321" spans="2:25" x14ac:dyDescent="0.25">
      <c r="B321" s="108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111"/>
      <c r="W321" s="111"/>
      <c r="X321" s="111"/>
      <c r="Y321" s="112"/>
    </row>
    <row r="322" spans="2:25" ht="15.75" thickBot="1" x14ac:dyDescent="0.3">
      <c r="B322" s="113"/>
      <c r="C322" s="31" t="s">
        <v>113</v>
      </c>
      <c r="D322" s="31">
        <f t="shared" ref="D322:U322" si="463">D314+D320</f>
        <v>16</v>
      </c>
      <c r="E322" s="31">
        <f t="shared" si="463"/>
        <v>39</v>
      </c>
      <c r="F322" s="31">
        <f t="shared" si="463"/>
        <v>32</v>
      </c>
      <c r="G322" s="31">
        <f t="shared" si="463"/>
        <v>5</v>
      </c>
      <c r="H322" s="31">
        <f t="shared" si="463"/>
        <v>7</v>
      </c>
      <c r="I322" s="31">
        <f t="shared" si="463"/>
        <v>6</v>
      </c>
      <c r="J322" s="31">
        <f t="shared" si="463"/>
        <v>0</v>
      </c>
      <c r="K322" s="31">
        <f t="shared" si="463"/>
        <v>1</v>
      </c>
      <c r="L322" s="31">
        <f t="shared" si="463"/>
        <v>0</v>
      </c>
      <c r="M322" s="31">
        <f t="shared" si="463"/>
        <v>5</v>
      </c>
      <c r="N322" s="31">
        <f t="shared" si="463"/>
        <v>7</v>
      </c>
      <c r="O322" s="31">
        <f t="shared" si="463"/>
        <v>0</v>
      </c>
      <c r="P322" s="31">
        <f t="shared" si="463"/>
        <v>8</v>
      </c>
      <c r="Q322" s="31">
        <f t="shared" si="463"/>
        <v>0</v>
      </c>
      <c r="R322" s="31">
        <f t="shared" si="463"/>
        <v>1</v>
      </c>
      <c r="S322" s="31">
        <f t="shared" si="463"/>
        <v>1</v>
      </c>
      <c r="T322" s="31">
        <f t="shared" si="463"/>
        <v>2</v>
      </c>
      <c r="U322" s="31">
        <f t="shared" si="463"/>
        <v>0</v>
      </c>
      <c r="V322" s="114">
        <f t="shared" ref="V322" si="464">(H322+N322+Q322)/(F322+N322+Q322+O322)</f>
        <v>0.35897435897435898</v>
      </c>
      <c r="W322" s="114">
        <f t="shared" ref="W322" si="465">(I322+J322*2+K322*3+L322*4)/F322</f>
        <v>0.28125</v>
      </c>
      <c r="X322" s="114">
        <f t="shared" ref="X322" si="466">V322+W322</f>
        <v>0.64022435897435903</v>
      </c>
      <c r="Y322" s="115">
        <f t="shared" ref="Y322" si="467">H322/F322</f>
        <v>0.21875</v>
      </c>
    </row>
    <row r="324" spans="2:25" ht="15.75" thickBot="1" x14ac:dyDescent="0.3"/>
    <row r="325" spans="2:25" ht="18.75" x14ac:dyDescent="0.3">
      <c r="B325" s="131" t="s">
        <v>13</v>
      </c>
      <c r="C325" s="94" t="s">
        <v>110</v>
      </c>
      <c r="D325" s="94" t="s">
        <v>48</v>
      </c>
      <c r="E325" s="94" t="s">
        <v>49</v>
      </c>
      <c r="F325" s="94" t="s">
        <v>0</v>
      </c>
      <c r="G325" s="94" t="s">
        <v>1</v>
      </c>
      <c r="H325" s="94" t="s">
        <v>2</v>
      </c>
      <c r="I325" s="94" t="s">
        <v>9</v>
      </c>
      <c r="J325" s="94" t="s">
        <v>11</v>
      </c>
      <c r="K325" s="94" t="s">
        <v>50</v>
      </c>
      <c r="L325" s="94" t="s">
        <v>51</v>
      </c>
      <c r="M325" s="94" t="s">
        <v>3</v>
      </c>
      <c r="N325" s="94" t="s">
        <v>4</v>
      </c>
      <c r="O325" s="94" t="s">
        <v>52</v>
      </c>
      <c r="P325" s="94" t="s">
        <v>5</v>
      </c>
      <c r="Q325" s="94" t="s">
        <v>53</v>
      </c>
      <c r="R325" s="94" t="s">
        <v>54</v>
      </c>
      <c r="S325" s="94" t="s">
        <v>55</v>
      </c>
      <c r="T325" s="94" t="s">
        <v>56</v>
      </c>
      <c r="U325" s="94" t="s">
        <v>57</v>
      </c>
      <c r="V325" s="94" t="s">
        <v>58</v>
      </c>
      <c r="W325" s="94" t="s">
        <v>59</v>
      </c>
      <c r="X325" s="94" t="s">
        <v>60</v>
      </c>
      <c r="Y325" s="132" t="s">
        <v>61</v>
      </c>
    </row>
    <row r="326" spans="2:25" ht="18.75" x14ac:dyDescent="0.3">
      <c r="B326" s="133" t="s">
        <v>137</v>
      </c>
      <c r="C326" s="10" t="s">
        <v>79</v>
      </c>
      <c r="D326" s="10">
        <v>8</v>
      </c>
      <c r="E326" s="10">
        <v>24</v>
      </c>
      <c r="F326" s="10">
        <v>23</v>
      </c>
      <c r="G326" s="10">
        <v>5</v>
      </c>
      <c r="H326" s="10">
        <v>8</v>
      </c>
      <c r="I326" s="10">
        <v>5</v>
      </c>
      <c r="J326" s="10">
        <v>3</v>
      </c>
      <c r="K326" s="10">
        <v>0</v>
      </c>
      <c r="L326" s="10">
        <v>0</v>
      </c>
      <c r="M326" s="10">
        <v>4</v>
      </c>
      <c r="N326" s="10">
        <v>1</v>
      </c>
      <c r="O326" s="10">
        <v>0</v>
      </c>
      <c r="P326" s="10">
        <v>2</v>
      </c>
      <c r="Q326" s="10">
        <v>0</v>
      </c>
      <c r="R326" s="10">
        <v>3</v>
      </c>
      <c r="S326" s="10">
        <v>0</v>
      </c>
      <c r="T326" s="10">
        <v>3</v>
      </c>
      <c r="U326" s="10">
        <v>0</v>
      </c>
      <c r="V326" s="12">
        <f>(H326+N326+Q326)/(F326+N326+Q326+O326)</f>
        <v>0.375</v>
      </c>
      <c r="W326" s="12">
        <f>(I326+J326*2+K326*3+L326*4)/F326</f>
        <v>0.47826086956521741</v>
      </c>
      <c r="X326" s="12">
        <f>V326+W326</f>
        <v>0.85326086956521741</v>
      </c>
      <c r="Y326" s="18">
        <f>H326/F326</f>
        <v>0.34782608695652173</v>
      </c>
    </row>
    <row r="327" spans="2:25" x14ac:dyDescent="0.25">
      <c r="B327" s="134"/>
      <c r="C327" s="10" t="s">
        <v>80</v>
      </c>
      <c r="D327" s="10">
        <f>'June Update'!C17</f>
        <v>1</v>
      </c>
      <c r="E327" s="10">
        <f>'June Update'!D17</f>
        <v>5</v>
      </c>
      <c r="F327" s="10">
        <f>'June Update'!E17</f>
        <v>3</v>
      </c>
      <c r="G327" s="10">
        <f>'June Update'!F17</f>
        <v>2</v>
      </c>
      <c r="H327" s="10">
        <f>'June Update'!G17</f>
        <v>1</v>
      </c>
      <c r="I327" s="10">
        <f>'June Update'!H17</f>
        <v>1</v>
      </c>
      <c r="J327" s="10">
        <f>'June Update'!I17</f>
        <v>0</v>
      </c>
      <c r="K327" s="10">
        <f>'June Update'!J17</f>
        <v>0</v>
      </c>
      <c r="L327" s="10">
        <f>'June Update'!K17</f>
        <v>0</v>
      </c>
      <c r="M327" s="10">
        <f>'June Update'!L17</f>
        <v>1</v>
      </c>
      <c r="N327" s="10">
        <f>'June Update'!M17</f>
        <v>0</v>
      </c>
      <c r="O327" s="10">
        <f>'June Update'!N17</f>
        <v>1</v>
      </c>
      <c r="P327" s="10">
        <f>'June Update'!O17</f>
        <v>1</v>
      </c>
      <c r="Q327" s="10">
        <f>'June Update'!P17</f>
        <v>1</v>
      </c>
      <c r="R327" s="10">
        <f>'June Update'!Q17</f>
        <v>0</v>
      </c>
      <c r="S327" s="10">
        <f>'June Update'!R17</f>
        <v>0</v>
      </c>
      <c r="T327" s="10">
        <f>'June Update'!S17</f>
        <v>0</v>
      </c>
      <c r="U327" s="10">
        <f>'June Update'!T17</f>
        <v>0</v>
      </c>
      <c r="V327" s="12">
        <f>'June Update'!U17</f>
        <v>0.4</v>
      </c>
      <c r="W327" s="12">
        <f>'June Update'!V17</f>
        <v>0.33333333333333331</v>
      </c>
      <c r="X327" s="12">
        <f>'June Update'!W17</f>
        <v>0.73333333333333339</v>
      </c>
      <c r="Y327" s="18">
        <f>'June Update'!X17</f>
        <v>0.33333333333333331</v>
      </c>
    </row>
    <row r="328" spans="2:25" x14ac:dyDescent="0.25">
      <c r="B328" s="134"/>
      <c r="C328" s="10" t="s">
        <v>81</v>
      </c>
      <c r="D328" s="10">
        <f>'July Update'!C28</f>
        <v>8</v>
      </c>
      <c r="E328" s="10">
        <f>'July Update'!D28</f>
        <v>23</v>
      </c>
      <c r="F328" s="10">
        <f>'July Update'!E28</f>
        <v>20</v>
      </c>
      <c r="G328" s="10">
        <f>'July Update'!F28</f>
        <v>3</v>
      </c>
      <c r="H328" s="10">
        <f>'July Update'!G28</f>
        <v>4</v>
      </c>
      <c r="I328" s="10">
        <f>'July Update'!H28</f>
        <v>3</v>
      </c>
      <c r="J328" s="10">
        <f>'July Update'!I28</f>
        <v>1</v>
      </c>
      <c r="K328" s="10">
        <f>'July Update'!J28</f>
        <v>0</v>
      </c>
      <c r="L328" s="10">
        <f>'July Update'!K28</f>
        <v>0</v>
      </c>
      <c r="M328" s="10">
        <f>'July Update'!L28</f>
        <v>7</v>
      </c>
      <c r="N328" s="10">
        <f>'July Update'!M28</f>
        <v>1</v>
      </c>
      <c r="O328" s="10">
        <f>'July Update'!N28</f>
        <v>0</v>
      </c>
      <c r="P328" s="10">
        <f>'July Update'!O28</f>
        <v>3</v>
      </c>
      <c r="Q328" s="10">
        <f>'July Update'!P28</f>
        <v>1</v>
      </c>
      <c r="R328" s="10">
        <f>'July Update'!Q28</f>
        <v>3</v>
      </c>
      <c r="S328" s="10">
        <f>'July Update'!R28</f>
        <v>2</v>
      </c>
      <c r="T328" s="10">
        <f>'July Update'!S28</f>
        <v>2</v>
      </c>
      <c r="U328" s="10">
        <f>'July Update'!T28</f>
        <v>0</v>
      </c>
      <c r="V328" s="12">
        <f>'July Update'!U28</f>
        <v>0.27272727272727271</v>
      </c>
      <c r="W328" s="12">
        <f>'July Update'!V28</f>
        <v>0.25</v>
      </c>
      <c r="X328" s="12">
        <f>'July Update'!W28</f>
        <v>0.52272727272727271</v>
      </c>
      <c r="Y328" s="18">
        <f>'July Update'!X28</f>
        <v>0.2</v>
      </c>
    </row>
    <row r="329" spans="2:25" x14ac:dyDescent="0.25">
      <c r="B329" s="134"/>
      <c r="C329" s="10" t="s">
        <v>82</v>
      </c>
      <c r="D329" s="10">
        <f>'Aug Update'!C42</f>
        <v>2</v>
      </c>
      <c r="E329" s="10">
        <f>'Aug Update'!D42</f>
        <v>4</v>
      </c>
      <c r="F329" s="10">
        <f>'Aug Update'!E42</f>
        <v>3</v>
      </c>
      <c r="G329" s="10">
        <f>'Aug Update'!F42</f>
        <v>1</v>
      </c>
      <c r="H329" s="10">
        <f>'Aug Update'!G42</f>
        <v>1</v>
      </c>
      <c r="I329" s="10">
        <f>'Aug Update'!H42</f>
        <v>1</v>
      </c>
      <c r="J329" s="10">
        <f>'Aug Update'!I42</f>
        <v>0</v>
      </c>
      <c r="K329" s="10">
        <f>'Aug Update'!J42</f>
        <v>0</v>
      </c>
      <c r="L329" s="10">
        <f>'Aug Update'!K42</f>
        <v>0</v>
      </c>
      <c r="M329" s="10">
        <f>'Aug Update'!L42</f>
        <v>2</v>
      </c>
      <c r="N329" s="10">
        <f>'Aug Update'!M42</f>
        <v>1</v>
      </c>
      <c r="O329" s="10">
        <f>'Aug Update'!N42</f>
        <v>0</v>
      </c>
      <c r="P329" s="10">
        <f>'Aug Update'!O42</f>
        <v>1</v>
      </c>
      <c r="Q329" s="10">
        <f>'Aug Update'!P42</f>
        <v>0</v>
      </c>
      <c r="R329" s="10">
        <f>'Aug Update'!Q42</f>
        <v>0</v>
      </c>
      <c r="S329" s="10">
        <f>'Aug Update'!R42</f>
        <v>0</v>
      </c>
      <c r="T329" s="10">
        <f>'Aug Update'!S42</f>
        <v>0</v>
      </c>
      <c r="U329" s="10">
        <f>'Aug Update'!T42</f>
        <v>0</v>
      </c>
      <c r="V329" s="12">
        <f>'Aug Update'!U42</f>
        <v>0.5</v>
      </c>
      <c r="W329" s="12">
        <f>'Aug Update'!V42</f>
        <v>0.33333333333333331</v>
      </c>
      <c r="X329" s="12">
        <f>'Aug Update'!W42</f>
        <v>0.83333333333333326</v>
      </c>
      <c r="Y329" s="18">
        <f>'Aug Update'!X42</f>
        <v>0.33333333333333331</v>
      </c>
    </row>
    <row r="330" spans="2:25" x14ac:dyDescent="0.25">
      <c r="B330" s="134"/>
      <c r="C330" s="17" t="s">
        <v>110</v>
      </c>
      <c r="D330" s="17">
        <f>SUM(D326:D329)</f>
        <v>19</v>
      </c>
      <c r="E330" s="17">
        <f t="shared" ref="E330:U330" si="468">SUM(E326:E329)</f>
        <v>56</v>
      </c>
      <c r="F330" s="17">
        <f t="shared" si="468"/>
        <v>49</v>
      </c>
      <c r="G330" s="17">
        <f t="shared" si="468"/>
        <v>11</v>
      </c>
      <c r="H330" s="17">
        <f t="shared" si="468"/>
        <v>14</v>
      </c>
      <c r="I330" s="17">
        <f t="shared" si="468"/>
        <v>10</v>
      </c>
      <c r="J330" s="17">
        <f t="shared" si="468"/>
        <v>4</v>
      </c>
      <c r="K330" s="17">
        <f t="shared" si="468"/>
        <v>0</v>
      </c>
      <c r="L330" s="17">
        <f t="shared" si="468"/>
        <v>0</v>
      </c>
      <c r="M330" s="17">
        <f t="shared" si="468"/>
        <v>14</v>
      </c>
      <c r="N330" s="17">
        <f t="shared" si="468"/>
        <v>3</v>
      </c>
      <c r="O330" s="17">
        <f t="shared" si="468"/>
        <v>1</v>
      </c>
      <c r="P330" s="17">
        <f t="shared" si="468"/>
        <v>7</v>
      </c>
      <c r="Q330" s="17">
        <f t="shared" si="468"/>
        <v>2</v>
      </c>
      <c r="R330" s="17">
        <f t="shared" si="468"/>
        <v>6</v>
      </c>
      <c r="S330" s="17">
        <f t="shared" si="468"/>
        <v>2</v>
      </c>
      <c r="T330" s="17">
        <f t="shared" si="468"/>
        <v>5</v>
      </c>
      <c r="U330" s="17">
        <f t="shared" si="468"/>
        <v>0</v>
      </c>
      <c r="V330" s="135">
        <f t="shared" ref="V330" si="469">(H330+N330+Q330)/(F330+N330+Q330+O330)</f>
        <v>0.34545454545454546</v>
      </c>
      <c r="W330" s="135">
        <f t="shared" ref="W330" si="470">(I330+J330*2+K330*3+L330*4)/F330</f>
        <v>0.36734693877551022</v>
      </c>
      <c r="X330" s="135">
        <f t="shared" ref="X330" si="471">V330+W330</f>
        <v>0.71280148423005563</v>
      </c>
      <c r="Y330" s="136">
        <f t="shared" ref="Y330" si="472">H330/F330</f>
        <v>0.2857142857142857</v>
      </c>
    </row>
    <row r="331" spans="2:25" x14ac:dyDescent="0.25">
      <c r="B331" s="134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2"/>
      <c r="W331" s="12"/>
      <c r="X331" s="12"/>
      <c r="Y331" s="18"/>
    </row>
    <row r="332" spans="2:25" x14ac:dyDescent="0.25">
      <c r="B332" s="134"/>
      <c r="C332" s="17" t="s">
        <v>111</v>
      </c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2"/>
      <c r="W332" s="12"/>
      <c r="X332" s="12"/>
      <c r="Y332" s="18"/>
    </row>
    <row r="333" spans="2:25" x14ac:dyDescent="0.25">
      <c r="B333" s="134"/>
      <c r="C333" s="10" t="s">
        <v>107</v>
      </c>
      <c r="D333" s="10">
        <v>2</v>
      </c>
      <c r="E333" s="10">
        <v>5</v>
      </c>
      <c r="F333" s="10">
        <v>5</v>
      </c>
      <c r="G333" s="10">
        <v>0</v>
      </c>
      <c r="H333" s="10">
        <v>2</v>
      </c>
      <c r="I333" s="10">
        <v>1</v>
      </c>
      <c r="J333" s="10">
        <v>1</v>
      </c>
      <c r="K333" s="10">
        <v>0</v>
      </c>
      <c r="L333" s="10">
        <v>0</v>
      </c>
      <c r="M333" s="10">
        <v>1</v>
      </c>
      <c r="N333" s="10">
        <v>0</v>
      </c>
      <c r="O333" s="10">
        <v>0</v>
      </c>
      <c r="P333" s="10">
        <v>2</v>
      </c>
      <c r="Q333" s="10">
        <v>0</v>
      </c>
      <c r="R333" s="10">
        <v>0</v>
      </c>
      <c r="S333" s="10">
        <v>0</v>
      </c>
      <c r="T333" s="10">
        <v>0</v>
      </c>
      <c r="U333" s="10">
        <v>0</v>
      </c>
      <c r="V333" s="12">
        <f t="shared" ref="V333:V338" si="473">(H333+N333+Q333)/(F333+N333+Q333+O333)</f>
        <v>0.4</v>
      </c>
      <c r="W333" s="12">
        <f t="shared" ref="W333:W338" si="474">(I333+J333*2+K333*3+L333*4)/F333</f>
        <v>0.6</v>
      </c>
      <c r="X333" s="12">
        <f t="shared" ref="X333:X338" si="475">V333+W333</f>
        <v>1</v>
      </c>
      <c r="Y333" s="18">
        <f t="shared" ref="Y333:Y338" si="476">H333/F333</f>
        <v>0.4</v>
      </c>
    </row>
    <row r="334" spans="2:25" x14ac:dyDescent="0.25">
      <c r="B334" s="134"/>
      <c r="C334" s="10" t="s">
        <v>149</v>
      </c>
      <c r="D334" s="10">
        <v>1</v>
      </c>
      <c r="E334" s="10">
        <v>3</v>
      </c>
      <c r="F334" s="10">
        <v>3</v>
      </c>
      <c r="G334" s="10">
        <v>1</v>
      </c>
      <c r="H334" s="10">
        <v>1</v>
      </c>
      <c r="I334" s="10">
        <v>1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v>0</v>
      </c>
      <c r="P334" s="10">
        <v>2</v>
      </c>
      <c r="Q334" s="10">
        <v>0</v>
      </c>
      <c r="R334" s="10">
        <v>0</v>
      </c>
      <c r="S334" s="10">
        <v>0</v>
      </c>
      <c r="T334" s="10">
        <v>0</v>
      </c>
      <c r="U334" s="10">
        <v>0</v>
      </c>
      <c r="V334" s="12">
        <f t="shared" ref="V334" si="477">(H334+N334+Q334)/(F334+N334+Q334+O334)</f>
        <v>0.33333333333333331</v>
      </c>
      <c r="W334" s="12">
        <f t="shared" ref="W334" si="478">(I334+J334*2+K334*3+L334*4)/F334</f>
        <v>0.33333333333333331</v>
      </c>
      <c r="X334" s="12">
        <f t="shared" ref="X334" si="479">V334+W334</f>
        <v>0.66666666666666663</v>
      </c>
      <c r="Y334" s="18">
        <f t="shared" ref="Y334" si="480">H334/F334</f>
        <v>0.33333333333333331</v>
      </c>
    </row>
    <row r="335" spans="2:25" x14ac:dyDescent="0.25">
      <c r="B335" s="134"/>
      <c r="C335" s="10" t="s">
        <v>112</v>
      </c>
      <c r="D335" s="10">
        <v>3</v>
      </c>
      <c r="E335" s="1">
        <v>6</v>
      </c>
      <c r="F335" s="10">
        <v>4</v>
      </c>
      <c r="G335" s="10">
        <v>2</v>
      </c>
      <c r="H335" s="10">
        <v>1</v>
      </c>
      <c r="I335" s="10">
        <v>1</v>
      </c>
      <c r="J335" s="10">
        <v>0</v>
      </c>
      <c r="K335" s="10">
        <v>0</v>
      </c>
      <c r="L335" s="10">
        <v>0</v>
      </c>
      <c r="M335" s="10">
        <v>1</v>
      </c>
      <c r="N335" s="10">
        <v>2</v>
      </c>
      <c r="O335" s="10">
        <v>0</v>
      </c>
      <c r="P335" s="10">
        <v>3</v>
      </c>
      <c r="Q335" s="10">
        <v>0</v>
      </c>
      <c r="R335" s="10">
        <v>0</v>
      </c>
      <c r="S335" s="10">
        <v>0</v>
      </c>
      <c r="T335" s="10">
        <v>0</v>
      </c>
      <c r="U335" s="10">
        <v>0</v>
      </c>
      <c r="V335" s="12">
        <f t="shared" ref="V335" si="481">(H335+N335+Q335)/(F335+N335+Q335+O335)</f>
        <v>0.5</v>
      </c>
      <c r="W335" s="12">
        <f t="shared" ref="W335" si="482">(I335+J335*2+K335*3+L335*4)/F335</f>
        <v>0.25</v>
      </c>
      <c r="X335" s="12">
        <f t="shared" ref="X335" si="483">V335+W335</f>
        <v>0.75</v>
      </c>
      <c r="Y335" s="18">
        <f t="shared" ref="Y335" si="484">H335/F335</f>
        <v>0.25</v>
      </c>
    </row>
    <row r="336" spans="2:25" x14ac:dyDescent="0.25">
      <c r="B336" s="134"/>
      <c r="C336" s="10" t="s">
        <v>108</v>
      </c>
      <c r="D336" s="10">
        <v>4</v>
      </c>
      <c r="E336" s="10">
        <v>10</v>
      </c>
      <c r="F336" s="10">
        <v>10</v>
      </c>
      <c r="G336" s="10">
        <v>0</v>
      </c>
      <c r="H336" s="10">
        <v>2</v>
      </c>
      <c r="I336" s="10">
        <v>2</v>
      </c>
      <c r="J336" s="10">
        <v>0</v>
      </c>
      <c r="K336" s="10">
        <v>0</v>
      </c>
      <c r="L336" s="10">
        <v>0</v>
      </c>
      <c r="M336" s="10">
        <v>2</v>
      </c>
      <c r="N336" s="10">
        <v>0</v>
      </c>
      <c r="O336" s="10">
        <v>0</v>
      </c>
      <c r="P336" s="10">
        <v>1</v>
      </c>
      <c r="Q336" s="10">
        <v>0</v>
      </c>
      <c r="R336" s="10">
        <v>0</v>
      </c>
      <c r="S336" s="10">
        <v>0</v>
      </c>
      <c r="T336" s="10">
        <v>0</v>
      </c>
      <c r="U336" s="10">
        <v>0</v>
      </c>
      <c r="V336" s="12">
        <f t="shared" ref="V336" si="485">(H336+N336+Q336)/(F336+N336+Q336+O336)</f>
        <v>0.2</v>
      </c>
      <c r="W336" s="12">
        <f t="shared" ref="W336" si="486">(I336+J336*2+K336*3+L336*4)/F336</f>
        <v>0.2</v>
      </c>
      <c r="X336" s="12">
        <f t="shared" ref="X336" si="487">V336+W336</f>
        <v>0.4</v>
      </c>
      <c r="Y336" s="18">
        <f t="shared" ref="Y336" si="488">H336/F336</f>
        <v>0.2</v>
      </c>
    </row>
    <row r="337" spans="2:25" x14ac:dyDescent="0.25">
      <c r="B337" s="134"/>
      <c r="C337" s="10" t="s">
        <v>109</v>
      </c>
      <c r="D337" s="10">
        <v>2</v>
      </c>
      <c r="E337" s="10">
        <v>7</v>
      </c>
      <c r="F337" s="10">
        <v>6</v>
      </c>
      <c r="G337" s="10">
        <v>1</v>
      </c>
      <c r="H337" s="10">
        <v>2</v>
      </c>
      <c r="I337" s="10">
        <v>0</v>
      </c>
      <c r="J337" s="10">
        <v>2</v>
      </c>
      <c r="K337" s="10">
        <v>0</v>
      </c>
      <c r="L337" s="10">
        <v>1</v>
      </c>
      <c r="M337" s="10">
        <v>0</v>
      </c>
      <c r="N337" s="10">
        <v>1</v>
      </c>
      <c r="O337" s="10">
        <v>1</v>
      </c>
      <c r="P337" s="10">
        <v>2</v>
      </c>
      <c r="Q337" s="10">
        <v>0</v>
      </c>
      <c r="R337" s="10">
        <v>0</v>
      </c>
      <c r="S337" s="10">
        <v>0</v>
      </c>
      <c r="T337" s="10">
        <v>0</v>
      </c>
      <c r="U337" s="10">
        <v>0</v>
      </c>
      <c r="V337" s="12">
        <f t="shared" ref="V337" si="489">(H337+N337+Q337)/(F337+N337+Q337+O337)</f>
        <v>0.375</v>
      </c>
      <c r="W337" s="12">
        <f t="shared" ref="W337" si="490">(I337+J337*2+K337*3+L337*4)/F337</f>
        <v>1.3333333333333333</v>
      </c>
      <c r="X337" s="12">
        <f t="shared" ref="X337" si="491">V337+W337</f>
        <v>1.7083333333333333</v>
      </c>
      <c r="Y337" s="18">
        <f t="shared" ref="Y337" si="492">H337/F337</f>
        <v>0.33333333333333331</v>
      </c>
    </row>
    <row r="338" spans="2:25" x14ac:dyDescent="0.25">
      <c r="B338" s="134"/>
      <c r="C338" s="17" t="s">
        <v>111</v>
      </c>
      <c r="D338" s="17">
        <f t="shared" ref="D338:U338" si="493">SUM(D333:D337)</f>
        <v>12</v>
      </c>
      <c r="E338" s="17">
        <f t="shared" si="493"/>
        <v>31</v>
      </c>
      <c r="F338" s="17">
        <f t="shared" si="493"/>
        <v>28</v>
      </c>
      <c r="G338" s="17">
        <f t="shared" si="493"/>
        <v>4</v>
      </c>
      <c r="H338" s="17">
        <f t="shared" si="493"/>
        <v>8</v>
      </c>
      <c r="I338" s="17">
        <f t="shared" si="493"/>
        <v>5</v>
      </c>
      <c r="J338" s="17">
        <f t="shared" si="493"/>
        <v>3</v>
      </c>
      <c r="K338" s="17">
        <f t="shared" si="493"/>
        <v>0</v>
      </c>
      <c r="L338" s="17">
        <f t="shared" si="493"/>
        <v>1</v>
      </c>
      <c r="M338" s="17">
        <f t="shared" si="493"/>
        <v>4</v>
      </c>
      <c r="N338" s="17">
        <f t="shared" si="493"/>
        <v>3</v>
      </c>
      <c r="O338" s="17">
        <f t="shared" si="493"/>
        <v>1</v>
      </c>
      <c r="P338" s="17">
        <f t="shared" si="493"/>
        <v>10</v>
      </c>
      <c r="Q338" s="17">
        <f t="shared" si="493"/>
        <v>0</v>
      </c>
      <c r="R338" s="17">
        <f t="shared" si="493"/>
        <v>0</v>
      </c>
      <c r="S338" s="17">
        <f t="shared" si="493"/>
        <v>0</v>
      </c>
      <c r="T338" s="17">
        <f t="shared" si="493"/>
        <v>0</v>
      </c>
      <c r="U338" s="17">
        <f t="shared" si="493"/>
        <v>0</v>
      </c>
      <c r="V338" s="135">
        <f t="shared" si="473"/>
        <v>0.34375</v>
      </c>
      <c r="W338" s="135">
        <f t="shared" si="474"/>
        <v>0.5357142857142857</v>
      </c>
      <c r="X338" s="135">
        <f t="shared" si="475"/>
        <v>0.8794642857142857</v>
      </c>
      <c r="Y338" s="136">
        <f t="shared" si="476"/>
        <v>0.2857142857142857</v>
      </c>
    </row>
    <row r="339" spans="2:25" x14ac:dyDescent="0.25">
      <c r="B339" s="134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137"/>
      <c r="W339" s="137"/>
      <c r="X339" s="137"/>
      <c r="Y339" s="138"/>
    </row>
    <row r="340" spans="2:25" ht="15.75" thickBot="1" x14ac:dyDescent="0.3">
      <c r="B340" s="139"/>
      <c r="C340" s="19" t="s">
        <v>113</v>
      </c>
      <c r="D340" s="19">
        <f t="shared" ref="D340:U340" si="494">D330+D338</f>
        <v>31</v>
      </c>
      <c r="E340" s="19">
        <f t="shared" si="494"/>
        <v>87</v>
      </c>
      <c r="F340" s="19">
        <f t="shared" si="494"/>
        <v>77</v>
      </c>
      <c r="G340" s="19">
        <f t="shared" si="494"/>
        <v>15</v>
      </c>
      <c r="H340" s="19">
        <f t="shared" si="494"/>
        <v>22</v>
      </c>
      <c r="I340" s="19">
        <f t="shared" si="494"/>
        <v>15</v>
      </c>
      <c r="J340" s="19">
        <f t="shared" si="494"/>
        <v>7</v>
      </c>
      <c r="K340" s="19">
        <f t="shared" si="494"/>
        <v>0</v>
      </c>
      <c r="L340" s="19">
        <f t="shared" si="494"/>
        <v>1</v>
      </c>
      <c r="M340" s="19">
        <f t="shared" si="494"/>
        <v>18</v>
      </c>
      <c r="N340" s="19">
        <f t="shared" si="494"/>
        <v>6</v>
      </c>
      <c r="O340" s="19">
        <f t="shared" si="494"/>
        <v>2</v>
      </c>
      <c r="P340" s="19">
        <f t="shared" si="494"/>
        <v>17</v>
      </c>
      <c r="Q340" s="19">
        <f t="shared" si="494"/>
        <v>2</v>
      </c>
      <c r="R340" s="19">
        <f t="shared" si="494"/>
        <v>6</v>
      </c>
      <c r="S340" s="19">
        <f t="shared" si="494"/>
        <v>2</v>
      </c>
      <c r="T340" s="19">
        <f t="shared" si="494"/>
        <v>5</v>
      </c>
      <c r="U340" s="19">
        <f t="shared" si="494"/>
        <v>0</v>
      </c>
      <c r="V340" s="21">
        <f t="shared" ref="V340" si="495">(H340+N340+Q340)/(F340+N340+Q340+O340)</f>
        <v>0.34482758620689657</v>
      </c>
      <c r="W340" s="21">
        <f t="shared" ref="W340" si="496">(I340+J340*2+K340*3+L340*4)/F340</f>
        <v>0.42857142857142855</v>
      </c>
      <c r="X340" s="21">
        <f t="shared" ref="X340" si="497">V340+W340</f>
        <v>0.77339901477832518</v>
      </c>
      <c r="Y340" s="22">
        <f t="shared" ref="Y340" si="498">H340/F340</f>
        <v>0.2857142857142857</v>
      </c>
    </row>
    <row r="342" spans="2:25" ht="15.75" thickBot="1" x14ac:dyDescent="0.3"/>
    <row r="343" spans="2:25" ht="18.75" x14ac:dyDescent="0.3">
      <c r="B343" s="48" t="s">
        <v>19</v>
      </c>
      <c r="C343" s="26" t="s">
        <v>110</v>
      </c>
      <c r="D343" s="26" t="s">
        <v>48</v>
      </c>
      <c r="E343" s="26" t="s">
        <v>49</v>
      </c>
      <c r="F343" s="26" t="s">
        <v>0</v>
      </c>
      <c r="G343" s="26" t="s">
        <v>1</v>
      </c>
      <c r="H343" s="26" t="s">
        <v>2</v>
      </c>
      <c r="I343" s="26" t="s">
        <v>9</v>
      </c>
      <c r="J343" s="26" t="s">
        <v>11</v>
      </c>
      <c r="K343" s="26" t="s">
        <v>50</v>
      </c>
      <c r="L343" s="26" t="s">
        <v>51</v>
      </c>
      <c r="M343" s="26" t="s">
        <v>3</v>
      </c>
      <c r="N343" s="26" t="s">
        <v>4</v>
      </c>
      <c r="O343" s="26" t="s">
        <v>52</v>
      </c>
      <c r="P343" s="26" t="s">
        <v>5</v>
      </c>
      <c r="Q343" s="26" t="s">
        <v>53</v>
      </c>
      <c r="R343" s="26" t="s">
        <v>54</v>
      </c>
      <c r="S343" s="26" t="s">
        <v>55</v>
      </c>
      <c r="T343" s="26" t="s">
        <v>56</v>
      </c>
      <c r="U343" s="26" t="s">
        <v>57</v>
      </c>
      <c r="V343" s="26" t="s">
        <v>58</v>
      </c>
      <c r="W343" s="26" t="s">
        <v>59</v>
      </c>
      <c r="X343" s="26" t="s">
        <v>60</v>
      </c>
      <c r="Y343" s="107" t="s">
        <v>61</v>
      </c>
    </row>
    <row r="344" spans="2:25" ht="18.75" x14ac:dyDescent="0.3">
      <c r="B344" s="73" t="s">
        <v>127</v>
      </c>
      <c r="C344" s="27" t="s">
        <v>79</v>
      </c>
      <c r="D344" s="27">
        <v>1</v>
      </c>
      <c r="E344" s="27">
        <v>5</v>
      </c>
      <c r="F344" s="27">
        <v>5</v>
      </c>
      <c r="G344" s="27">
        <v>0</v>
      </c>
      <c r="H344" s="27">
        <v>1</v>
      </c>
      <c r="I344" s="27">
        <v>1</v>
      </c>
      <c r="J344" s="27">
        <v>0</v>
      </c>
      <c r="K344" s="27">
        <v>0</v>
      </c>
      <c r="L344" s="27">
        <v>0</v>
      </c>
      <c r="M344" s="27">
        <v>1</v>
      </c>
      <c r="N344" s="27">
        <v>0</v>
      </c>
      <c r="O344" s="27">
        <v>0</v>
      </c>
      <c r="P344" s="27">
        <v>2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  <c r="V344" s="28">
        <f>(H344+N344+Q344)/(F344+N344+Q344+O344)</f>
        <v>0.2</v>
      </c>
      <c r="W344" s="28">
        <f>(I344+J344*2+K344*3+L344*4)/F344</f>
        <v>0.2</v>
      </c>
      <c r="X344" s="28">
        <f>V344+W344</f>
        <v>0.4</v>
      </c>
      <c r="Y344" s="29">
        <f>H344/F344</f>
        <v>0.2</v>
      </c>
    </row>
    <row r="345" spans="2:25" x14ac:dyDescent="0.25">
      <c r="B345" s="108"/>
      <c r="C345" s="27" t="s">
        <v>80</v>
      </c>
      <c r="D345" s="27">
        <f>'June Update'!C15</f>
        <v>1</v>
      </c>
      <c r="E345" s="27">
        <f>'June Update'!D15</f>
        <v>3</v>
      </c>
      <c r="F345" s="27">
        <f>'June Update'!E15</f>
        <v>3</v>
      </c>
      <c r="G345" s="27">
        <f>'June Update'!F15</f>
        <v>0</v>
      </c>
      <c r="H345" s="27">
        <f>'June Update'!G15</f>
        <v>1</v>
      </c>
      <c r="I345" s="27">
        <f>'June Update'!H15</f>
        <v>1</v>
      </c>
      <c r="J345" s="27">
        <f>'June Update'!I15</f>
        <v>0</v>
      </c>
      <c r="K345" s="27">
        <f>'June Update'!J15</f>
        <v>0</v>
      </c>
      <c r="L345" s="27">
        <f>'June Update'!K15</f>
        <v>0</v>
      </c>
      <c r="M345" s="27">
        <f>'June Update'!L15</f>
        <v>0</v>
      </c>
      <c r="N345" s="27">
        <f>'June Update'!M15</f>
        <v>0</v>
      </c>
      <c r="O345" s="27">
        <f>'June Update'!N15</f>
        <v>0</v>
      </c>
      <c r="P345" s="27">
        <f>'June Update'!O15</f>
        <v>0</v>
      </c>
      <c r="Q345" s="27">
        <f>'June Update'!P15</f>
        <v>0</v>
      </c>
      <c r="R345" s="27">
        <f>'June Update'!Q15</f>
        <v>0</v>
      </c>
      <c r="S345" s="27">
        <f>'June Update'!R15</f>
        <v>0</v>
      </c>
      <c r="T345" s="27">
        <f>'June Update'!S15</f>
        <v>0</v>
      </c>
      <c r="U345" s="27">
        <f>'June Update'!T15</f>
        <v>0</v>
      </c>
      <c r="V345" s="28">
        <f>(H345+N345+Q345)/(F345+N345+Q345+O345)</f>
        <v>0.33333333333333331</v>
      </c>
      <c r="W345" s="28">
        <f>(I345+J345*2+K345*3+L345*4)/F345</f>
        <v>0.33333333333333331</v>
      </c>
      <c r="X345" s="28">
        <f>V345+W345</f>
        <v>0.66666666666666663</v>
      </c>
      <c r="Y345" s="29">
        <f>H345/F345</f>
        <v>0.33333333333333331</v>
      </c>
    </row>
    <row r="346" spans="2:25" x14ac:dyDescent="0.25">
      <c r="B346" s="108"/>
      <c r="C346" s="27" t="s">
        <v>82</v>
      </c>
      <c r="D346" s="27">
        <f>'Aug Update'!C43</f>
        <v>1</v>
      </c>
      <c r="E346" s="27">
        <f>'Aug Update'!D43</f>
        <v>5</v>
      </c>
      <c r="F346" s="27">
        <f>'Aug Update'!E43</f>
        <v>5</v>
      </c>
      <c r="G346" s="27">
        <f>'Aug Update'!F43</f>
        <v>1</v>
      </c>
      <c r="H346" s="27">
        <f>'Aug Update'!G43</f>
        <v>1</v>
      </c>
      <c r="I346" s="27">
        <f>'Aug Update'!H43</f>
        <v>1</v>
      </c>
      <c r="J346" s="27">
        <f>'Aug Update'!I43</f>
        <v>0</v>
      </c>
      <c r="K346" s="27">
        <f>'Aug Update'!J43</f>
        <v>0</v>
      </c>
      <c r="L346" s="27">
        <f>'Aug Update'!K43</f>
        <v>0</v>
      </c>
      <c r="M346" s="27">
        <f>'Aug Update'!L43</f>
        <v>0</v>
      </c>
      <c r="N346" s="27">
        <f>'Aug Update'!M43</f>
        <v>0</v>
      </c>
      <c r="O346" s="27">
        <f>'Aug Update'!N43</f>
        <v>0</v>
      </c>
      <c r="P346" s="27">
        <f>'Aug Update'!O43</f>
        <v>1</v>
      </c>
      <c r="Q346" s="27">
        <f>'Aug Update'!P43</f>
        <v>0</v>
      </c>
      <c r="R346" s="27">
        <f>'Aug Update'!Q43</f>
        <v>1</v>
      </c>
      <c r="S346" s="27">
        <f>'Aug Update'!R43</f>
        <v>0</v>
      </c>
      <c r="T346" s="27">
        <f>'Aug Update'!S43</f>
        <v>0</v>
      </c>
      <c r="U346" s="27">
        <f>'Aug Update'!T43</f>
        <v>0</v>
      </c>
      <c r="V346" s="28">
        <f>'Aug Update'!U43</f>
        <v>0.2</v>
      </c>
      <c r="W346" s="28">
        <f>'Aug Update'!V43</f>
        <v>0.2</v>
      </c>
      <c r="X346" s="28">
        <f>'Aug Update'!W43</f>
        <v>0.4</v>
      </c>
      <c r="Y346" s="29">
        <f>'Aug Update'!X43</f>
        <v>0.2</v>
      </c>
    </row>
    <row r="347" spans="2:25" x14ac:dyDescent="0.25">
      <c r="B347" s="108"/>
      <c r="C347" s="47" t="s">
        <v>110</v>
      </c>
      <c r="D347" s="47">
        <f t="shared" ref="D347:U347" si="499">SUM(D344:D346)</f>
        <v>3</v>
      </c>
      <c r="E347" s="47">
        <f t="shared" si="499"/>
        <v>13</v>
      </c>
      <c r="F347" s="47">
        <f t="shared" si="499"/>
        <v>13</v>
      </c>
      <c r="G347" s="47">
        <f t="shared" si="499"/>
        <v>1</v>
      </c>
      <c r="H347" s="47">
        <f t="shared" si="499"/>
        <v>3</v>
      </c>
      <c r="I347" s="47">
        <f t="shared" si="499"/>
        <v>3</v>
      </c>
      <c r="J347" s="47">
        <f t="shared" si="499"/>
        <v>0</v>
      </c>
      <c r="K347" s="47">
        <f t="shared" si="499"/>
        <v>0</v>
      </c>
      <c r="L347" s="47">
        <f t="shared" si="499"/>
        <v>0</v>
      </c>
      <c r="M347" s="47">
        <f t="shared" si="499"/>
        <v>1</v>
      </c>
      <c r="N347" s="47">
        <f t="shared" si="499"/>
        <v>0</v>
      </c>
      <c r="O347" s="47">
        <f t="shared" si="499"/>
        <v>0</v>
      </c>
      <c r="P347" s="47">
        <f t="shared" si="499"/>
        <v>3</v>
      </c>
      <c r="Q347" s="47">
        <f t="shared" si="499"/>
        <v>0</v>
      </c>
      <c r="R347" s="47">
        <f t="shared" si="499"/>
        <v>1</v>
      </c>
      <c r="S347" s="47">
        <f t="shared" si="499"/>
        <v>0</v>
      </c>
      <c r="T347" s="47">
        <f t="shared" si="499"/>
        <v>0</v>
      </c>
      <c r="U347" s="47">
        <f t="shared" si="499"/>
        <v>0</v>
      </c>
      <c r="V347" s="109">
        <f t="shared" ref="V347" si="500">(H347+N347+Q347)/(F347+N347+Q347+O347)</f>
        <v>0.23076923076923078</v>
      </c>
      <c r="W347" s="109">
        <f t="shared" ref="W347" si="501">(I347+J347*2+K347*3+L347*4)/F347</f>
        <v>0.23076923076923078</v>
      </c>
      <c r="X347" s="109">
        <f t="shared" ref="X347" si="502">V347+W347</f>
        <v>0.46153846153846156</v>
      </c>
      <c r="Y347" s="110">
        <f t="shared" ref="Y347" si="503">H347/F347</f>
        <v>0.23076923076923078</v>
      </c>
    </row>
    <row r="348" spans="2:25" x14ac:dyDescent="0.25">
      <c r="B348" s="108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28"/>
      <c r="W348" s="28"/>
      <c r="X348" s="28"/>
      <c r="Y348" s="29"/>
    </row>
    <row r="349" spans="2:25" x14ac:dyDescent="0.25">
      <c r="B349" s="108"/>
      <c r="C349" s="47" t="s">
        <v>111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28"/>
      <c r="W349" s="28"/>
      <c r="X349" s="28"/>
      <c r="Y349" s="29"/>
    </row>
    <row r="350" spans="2:25" x14ac:dyDescent="0.25">
      <c r="B350" s="108"/>
      <c r="C350" s="27" t="s">
        <v>109</v>
      </c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8"/>
      <c r="W350" s="28"/>
      <c r="X350" s="28"/>
      <c r="Y350" s="29"/>
    </row>
    <row r="351" spans="2:25" x14ac:dyDescent="0.25">
      <c r="B351" s="108"/>
      <c r="C351" s="47" t="s">
        <v>111</v>
      </c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109"/>
      <c r="W351" s="109"/>
      <c r="X351" s="109"/>
      <c r="Y351" s="110"/>
    </row>
    <row r="352" spans="2:25" x14ac:dyDescent="0.25">
      <c r="B352" s="108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111"/>
      <c r="W352" s="111"/>
      <c r="X352" s="111"/>
      <c r="Y352" s="112"/>
    </row>
    <row r="353" spans="2:25" ht="15.75" thickBot="1" x14ac:dyDescent="0.3">
      <c r="B353" s="113"/>
      <c r="C353" s="31" t="s">
        <v>113</v>
      </c>
      <c r="D353" s="31">
        <f t="shared" ref="D353:U353" si="504">D347+D351</f>
        <v>3</v>
      </c>
      <c r="E353" s="31">
        <f t="shared" si="504"/>
        <v>13</v>
      </c>
      <c r="F353" s="31">
        <f t="shared" si="504"/>
        <v>13</v>
      </c>
      <c r="G353" s="31">
        <f t="shared" si="504"/>
        <v>1</v>
      </c>
      <c r="H353" s="31">
        <f t="shared" si="504"/>
        <v>3</v>
      </c>
      <c r="I353" s="31">
        <f t="shared" si="504"/>
        <v>3</v>
      </c>
      <c r="J353" s="31">
        <f t="shared" si="504"/>
        <v>0</v>
      </c>
      <c r="K353" s="31">
        <f t="shared" si="504"/>
        <v>0</v>
      </c>
      <c r="L353" s="31">
        <f t="shared" si="504"/>
        <v>0</v>
      </c>
      <c r="M353" s="31">
        <f t="shared" si="504"/>
        <v>1</v>
      </c>
      <c r="N353" s="31">
        <f t="shared" si="504"/>
        <v>0</v>
      </c>
      <c r="O353" s="31">
        <f t="shared" si="504"/>
        <v>0</v>
      </c>
      <c r="P353" s="31">
        <f t="shared" si="504"/>
        <v>3</v>
      </c>
      <c r="Q353" s="31">
        <f t="shared" si="504"/>
        <v>0</v>
      </c>
      <c r="R353" s="31">
        <f t="shared" si="504"/>
        <v>1</v>
      </c>
      <c r="S353" s="31">
        <f t="shared" si="504"/>
        <v>0</v>
      </c>
      <c r="T353" s="31">
        <f t="shared" si="504"/>
        <v>0</v>
      </c>
      <c r="U353" s="31">
        <f t="shared" si="504"/>
        <v>0</v>
      </c>
      <c r="V353" s="114">
        <f t="shared" ref="V353" si="505">(H353+N353+Q353)/(F353+N353+Q353+O353)</f>
        <v>0.23076923076923078</v>
      </c>
      <c r="W353" s="114">
        <f t="shared" ref="W353" si="506">(I353+J353*2+K353*3+L353*4)/F353</f>
        <v>0.23076923076923078</v>
      </c>
      <c r="X353" s="114">
        <f t="shared" ref="X353" si="507">V353+W353</f>
        <v>0.46153846153846156</v>
      </c>
      <c r="Y353" s="115">
        <f t="shared" ref="Y353" si="508">H353/F353</f>
        <v>0.23076923076923078</v>
      </c>
    </row>
    <row r="355" spans="2:25" ht="15.75" thickBot="1" x14ac:dyDescent="0.3"/>
    <row r="356" spans="2:25" ht="18.75" x14ac:dyDescent="0.3">
      <c r="B356" s="96" t="s">
        <v>175</v>
      </c>
      <c r="C356" s="94" t="s">
        <v>110</v>
      </c>
      <c r="D356" s="94" t="s">
        <v>48</v>
      </c>
      <c r="E356" s="94" t="s">
        <v>49</v>
      </c>
      <c r="F356" s="94" t="s">
        <v>0</v>
      </c>
      <c r="G356" s="94" t="s">
        <v>1</v>
      </c>
      <c r="H356" s="94" t="s">
        <v>2</v>
      </c>
      <c r="I356" s="94" t="s">
        <v>9</v>
      </c>
      <c r="J356" s="94" t="s">
        <v>11</v>
      </c>
      <c r="K356" s="94" t="s">
        <v>50</v>
      </c>
      <c r="L356" s="94" t="s">
        <v>51</v>
      </c>
      <c r="M356" s="94" t="s">
        <v>3</v>
      </c>
      <c r="N356" s="94" t="s">
        <v>4</v>
      </c>
      <c r="O356" s="94" t="s">
        <v>52</v>
      </c>
      <c r="P356" s="94" t="s">
        <v>5</v>
      </c>
      <c r="Q356" s="94" t="s">
        <v>53</v>
      </c>
      <c r="R356" s="94" t="s">
        <v>54</v>
      </c>
      <c r="S356" s="94" t="s">
        <v>55</v>
      </c>
      <c r="T356" s="94" t="s">
        <v>56</v>
      </c>
      <c r="U356" s="94" t="s">
        <v>57</v>
      </c>
      <c r="V356" s="94" t="s">
        <v>58</v>
      </c>
      <c r="W356" s="94" t="s">
        <v>59</v>
      </c>
      <c r="X356" s="94" t="s">
        <v>60</v>
      </c>
      <c r="Y356" s="132" t="s">
        <v>61</v>
      </c>
    </row>
    <row r="357" spans="2:25" ht="18.75" x14ac:dyDescent="0.3">
      <c r="B357" s="97" t="s">
        <v>176</v>
      </c>
      <c r="C357" s="10" t="s">
        <v>81</v>
      </c>
      <c r="D357" s="10">
        <f>'July Update'!C29</f>
        <v>1</v>
      </c>
      <c r="E357" s="10">
        <f>'July Update'!D29</f>
        <v>4</v>
      </c>
      <c r="F357" s="10">
        <f>'July Update'!E29</f>
        <v>4</v>
      </c>
      <c r="G357" s="10">
        <f>'July Update'!F29</f>
        <v>3</v>
      </c>
      <c r="H357" s="10">
        <f>'July Update'!G29</f>
        <v>3</v>
      </c>
      <c r="I357" s="10">
        <f>'July Update'!H29</f>
        <v>2</v>
      </c>
      <c r="J357" s="10">
        <f>'July Update'!I29</f>
        <v>1</v>
      </c>
      <c r="K357" s="10">
        <f>'July Update'!J29</f>
        <v>0</v>
      </c>
      <c r="L357" s="10">
        <f>'July Update'!K29</f>
        <v>0</v>
      </c>
      <c r="M357" s="10">
        <f>'July Update'!L29</f>
        <v>2</v>
      </c>
      <c r="N357" s="10">
        <f>'July Update'!M29</f>
        <v>0</v>
      </c>
      <c r="O357" s="10">
        <f>'July Update'!N29</f>
        <v>0</v>
      </c>
      <c r="P357" s="10">
        <f>'July Update'!O29</f>
        <v>0</v>
      </c>
      <c r="Q357" s="10">
        <f>'July Update'!P29</f>
        <v>0</v>
      </c>
      <c r="R357" s="10">
        <f>'July Update'!Q29</f>
        <v>0</v>
      </c>
      <c r="S357" s="10">
        <f>'July Update'!R29</f>
        <v>0</v>
      </c>
      <c r="T357" s="10">
        <f>'July Update'!S29</f>
        <v>0</v>
      </c>
      <c r="U357" s="10">
        <f>'July Update'!T29</f>
        <v>0</v>
      </c>
      <c r="V357" s="12">
        <f>'July Update'!U29</f>
        <v>0.75</v>
      </c>
      <c r="W357" s="12">
        <f>'July Update'!V29</f>
        <v>1</v>
      </c>
      <c r="X357" s="12">
        <f>'July Update'!W29</f>
        <v>1.75</v>
      </c>
      <c r="Y357" s="18">
        <f>'July Update'!X29</f>
        <v>0.75</v>
      </c>
    </row>
    <row r="358" spans="2:25" x14ac:dyDescent="0.25">
      <c r="B358" s="98"/>
      <c r="C358" s="10" t="s">
        <v>82</v>
      </c>
      <c r="D358" s="10">
        <f>'Aug Update'!C44</f>
        <v>0</v>
      </c>
      <c r="E358" s="10">
        <f>'Aug Update'!D44</f>
        <v>0</v>
      </c>
      <c r="F358" s="10">
        <f>'Aug Update'!E44</f>
        <v>0</v>
      </c>
      <c r="G358" s="10">
        <f>'Aug Update'!F44</f>
        <v>0</v>
      </c>
      <c r="H358" s="10">
        <f>'Aug Update'!G44</f>
        <v>0</v>
      </c>
      <c r="I358" s="10">
        <f>'Aug Update'!H44</f>
        <v>0</v>
      </c>
      <c r="J358" s="10">
        <f>'Aug Update'!I44</f>
        <v>0</v>
      </c>
      <c r="K358" s="10">
        <f>'Aug Update'!J44</f>
        <v>0</v>
      </c>
      <c r="L358" s="10">
        <f>'Aug Update'!K44</f>
        <v>0</v>
      </c>
      <c r="M358" s="10">
        <f>'Aug Update'!L44</f>
        <v>0</v>
      </c>
      <c r="N358" s="10">
        <f>'Aug Update'!M44</f>
        <v>0</v>
      </c>
      <c r="O358" s="10">
        <f>'Aug Update'!N44</f>
        <v>0</v>
      </c>
      <c r="P358" s="10">
        <f>'Aug Update'!O44</f>
        <v>0</v>
      </c>
      <c r="Q358" s="10">
        <f>'Aug Update'!P44</f>
        <v>0</v>
      </c>
      <c r="R358" s="10">
        <f>'Aug Update'!Q44</f>
        <v>0</v>
      </c>
      <c r="S358" s="10">
        <f>'Aug Update'!R44</f>
        <v>0</v>
      </c>
      <c r="T358" s="10">
        <f>'Aug Update'!S44</f>
        <v>0</v>
      </c>
      <c r="U358" s="10">
        <f>'Aug Update'!T44</f>
        <v>0</v>
      </c>
      <c r="V358" s="12">
        <f>'Aug Update'!U44</f>
        <v>0</v>
      </c>
      <c r="W358" s="12">
        <f>'Aug Update'!V44</f>
        <v>0</v>
      </c>
      <c r="X358" s="12">
        <f>'Aug Update'!W44</f>
        <v>0</v>
      </c>
      <c r="Y358" s="18">
        <f>'Aug Update'!X44</f>
        <v>0</v>
      </c>
    </row>
    <row r="359" spans="2:25" x14ac:dyDescent="0.25">
      <c r="B359" s="98"/>
      <c r="C359" s="17" t="s">
        <v>110</v>
      </c>
      <c r="D359" s="17">
        <f>SUM(D357:D358)</f>
        <v>1</v>
      </c>
      <c r="E359" s="17">
        <f t="shared" ref="E359:U359" si="509">SUM(E357:E358)</f>
        <v>4</v>
      </c>
      <c r="F359" s="17">
        <f t="shared" si="509"/>
        <v>4</v>
      </c>
      <c r="G359" s="17">
        <f t="shared" si="509"/>
        <v>3</v>
      </c>
      <c r="H359" s="17">
        <f t="shared" si="509"/>
        <v>3</v>
      </c>
      <c r="I359" s="17">
        <f t="shared" si="509"/>
        <v>2</v>
      </c>
      <c r="J359" s="17">
        <f t="shared" si="509"/>
        <v>1</v>
      </c>
      <c r="K359" s="17">
        <f t="shared" si="509"/>
        <v>0</v>
      </c>
      <c r="L359" s="17">
        <f t="shared" si="509"/>
        <v>0</v>
      </c>
      <c r="M359" s="17">
        <f t="shared" si="509"/>
        <v>2</v>
      </c>
      <c r="N359" s="17">
        <f t="shared" si="509"/>
        <v>0</v>
      </c>
      <c r="O359" s="17">
        <f t="shared" si="509"/>
        <v>0</v>
      </c>
      <c r="P359" s="17">
        <f t="shared" si="509"/>
        <v>0</v>
      </c>
      <c r="Q359" s="17">
        <f t="shared" si="509"/>
        <v>0</v>
      </c>
      <c r="R359" s="17">
        <f t="shared" si="509"/>
        <v>0</v>
      </c>
      <c r="S359" s="17">
        <f t="shared" si="509"/>
        <v>0</v>
      </c>
      <c r="T359" s="17">
        <f t="shared" si="509"/>
        <v>0</v>
      </c>
      <c r="U359" s="17">
        <f t="shared" si="509"/>
        <v>0</v>
      </c>
      <c r="V359" s="12">
        <f t="shared" ref="V359:V365" si="510">(H359+N359+Q359)/(F359+N359+Q359+O359)</f>
        <v>0.75</v>
      </c>
      <c r="W359" s="12">
        <f t="shared" ref="W359:W365" si="511">(I359+J359*2+K359*3+L359*4)/F359</f>
        <v>1</v>
      </c>
      <c r="X359" s="12">
        <f t="shared" ref="X359:X365" si="512">V359+W359</f>
        <v>1.75</v>
      </c>
      <c r="Y359" s="18">
        <f t="shared" ref="Y359:Y365" si="513">H359/F359</f>
        <v>0.75</v>
      </c>
    </row>
    <row r="360" spans="2:25" x14ac:dyDescent="0.25">
      <c r="B360" s="98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2"/>
      <c r="W360" s="12"/>
      <c r="X360" s="12"/>
      <c r="Y360" s="18"/>
    </row>
    <row r="361" spans="2:25" x14ac:dyDescent="0.25">
      <c r="B361" s="98"/>
      <c r="C361" s="17" t="s">
        <v>111</v>
      </c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2"/>
      <c r="W361" s="12"/>
      <c r="X361" s="12"/>
      <c r="Y361" s="18"/>
    </row>
    <row r="362" spans="2:25" x14ac:dyDescent="0.25">
      <c r="B362" s="98"/>
      <c r="C362" s="10" t="s">
        <v>109</v>
      </c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2"/>
      <c r="W362" s="12"/>
      <c r="X362" s="12"/>
      <c r="Y362" s="18"/>
    </row>
    <row r="363" spans="2:25" x14ac:dyDescent="0.25">
      <c r="B363" s="98"/>
      <c r="C363" s="17" t="s">
        <v>111</v>
      </c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2"/>
      <c r="W363" s="12"/>
      <c r="X363" s="12"/>
      <c r="Y363" s="18"/>
    </row>
    <row r="364" spans="2:25" x14ac:dyDescent="0.25">
      <c r="B364" s="98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2"/>
      <c r="W364" s="12"/>
      <c r="X364" s="12"/>
      <c r="Y364" s="18"/>
    </row>
    <row r="365" spans="2:25" ht="15.75" thickBot="1" x14ac:dyDescent="0.3">
      <c r="B365" s="99"/>
      <c r="C365" s="142" t="s">
        <v>113</v>
      </c>
      <c r="D365" s="142">
        <f t="shared" ref="D365:U365" si="514">D359+D363</f>
        <v>1</v>
      </c>
      <c r="E365" s="142">
        <f t="shared" si="514"/>
        <v>4</v>
      </c>
      <c r="F365" s="142">
        <f t="shared" si="514"/>
        <v>4</v>
      </c>
      <c r="G365" s="142">
        <f t="shared" si="514"/>
        <v>3</v>
      </c>
      <c r="H365" s="142">
        <f t="shared" si="514"/>
        <v>3</v>
      </c>
      <c r="I365" s="142">
        <f t="shared" si="514"/>
        <v>2</v>
      </c>
      <c r="J365" s="142">
        <f t="shared" si="514"/>
        <v>1</v>
      </c>
      <c r="K365" s="142">
        <f t="shared" si="514"/>
        <v>0</v>
      </c>
      <c r="L365" s="142">
        <f t="shared" si="514"/>
        <v>0</v>
      </c>
      <c r="M365" s="142">
        <f t="shared" si="514"/>
        <v>2</v>
      </c>
      <c r="N365" s="142">
        <f t="shared" si="514"/>
        <v>0</v>
      </c>
      <c r="O365" s="142">
        <f t="shared" si="514"/>
        <v>0</v>
      </c>
      <c r="P365" s="142">
        <f t="shared" si="514"/>
        <v>0</v>
      </c>
      <c r="Q365" s="142">
        <f t="shared" si="514"/>
        <v>0</v>
      </c>
      <c r="R365" s="142">
        <f t="shared" si="514"/>
        <v>0</v>
      </c>
      <c r="S365" s="142">
        <f t="shared" si="514"/>
        <v>0</v>
      </c>
      <c r="T365" s="142">
        <f t="shared" si="514"/>
        <v>0</v>
      </c>
      <c r="U365" s="142">
        <f t="shared" si="514"/>
        <v>0</v>
      </c>
      <c r="V365" s="143">
        <f t="shared" si="510"/>
        <v>0.75</v>
      </c>
      <c r="W365" s="143">
        <f t="shared" si="511"/>
        <v>1</v>
      </c>
      <c r="X365" s="143">
        <f t="shared" si="512"/>
        <v>1.75</v>
      </c>
      <c r="Y365" s="144">
        <f t="shared" si="513"/>
        <v>0.75</v>
      </c>
    </row>
    <row r="366" spans="2:25" x14ac:dyDescent="0.25">
      <c r="B366" s="17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2:25" ht="15.75" thickBot="1" x14ac:dyDescent="0.3"/>
    <row r="368" spans="2:25" ht="18.75" x14ac:dyDescent="0.3">
      <c r="B368" s="48" t="s">
        <v>8</v>
      </c>
      <c r="C368" s="26" t="s">
        <v>110</v>
      </c>
      <c r="D368" s="26" t="s">
        <v>48</v>
      </c>
      <c r="E368" s="26" t="s">
        <v>49</v>
      </c>
      <c r="F368" s="26" t="s">
        <v>0</v>
      </c>
      <c r="G368" s="26" t="s">
        <v>1</v>
      </c>
      <c r="H368" s="26" t="s">
        <v>2</v>
      </c>
      <c r="I368" s="26" t="s">
        <v>9</v>
      </c>
      <c r="J368" s="26" t="s">
        <v>11</v>
      </c>
      <c r="K368" s="26" t="s">
        <v>50</v>
      </c>
      <c r="L368" s="26" t="s">
        <v>51</v>
      </c>
      <c r="M368" s="26" t="s">
        <v>3</v>
      </c>
      <c r="N368" s="26" t="s">
        <v>4</v>
      </c>
      <c r="O368" s="26" t="s">
        <v>52</v>
      </c>
      <c r="P368" s="26" t="s">
        <v>5</v>
      </c>
      <c r="Q368" s="26" t="s">
        <v>53</v>
      </c>
      <c r="R368" s="26" t="s">
        <v>54</v>
      </c>
      <c r="S368" s="26" t="s">
        <v>55</v>
      </c>
      <c r="T368" s="26" t="s">
        <v>56</v>
      </c>
      <c r="U368" s="26" t="s">
        <v>57</v>
      </c>
      <c r="V368" s="26" t="s">
        <v>58</v>
      </c>
      <c r="W368" s="26" t="s">
        <v>59</v>
      </c>
      <c r="X368" s="26" t="s">
        <v>60</v>
      </c>
      <c r="Y368" s="107" t="s">
        <v>61</v>
      </c>
    </row>
    <row r="369" spans="2:25" ht="18.75" x14ac:dyDescent="0.3">
      <c r="B369" s="73" t="s">
        <v>133</v>
      </c>
      <c r="C369" s="27" t="s">
        <v>79</v>
      </c>
      <c r="D369" s="27">
        <f>'May Update'!C25</f>
        <v>4</v>
      </c>
      <c r="E369" s="27">
        <f>'May Update'!D25</f>
        <v>9</v>
      </c>
      <c r="F369" s="27">
        <f>'May Update'!E25</f>
        <v>8</v>
      </c>
      <c r="G369" s="27">
        <f>'May Update'!F25</f>
        <v>3</v>
      </c>
      <c r="H369" s="27">
        <f>'May Update'!G25</f>
        <v>2</v>
      </c>
      <c r="I369" s="27">
        <f>'May Update'!H25</f>
        <v>0</v>
      </c>
      <c r="J369" s="27">
        <f>'May Update'!I25</f>
        <v>2</v>
      </c>
      <c r="K369" s="27">
        <f>'May Update'!J25</f>
        <v>0</v>
      </c>
      <c r="L369" s="27">
        <f>'May Update'!K25</f>
        <v>0</v>
      </c>
      <c r="M369" s="27">
        <f>'May Update'!L25</f>
        <v>2</v>
      </c>
      <c r="N369" s="27">
        <f>'May Update'!M25</f>
        <v>1</v>
      </c>
      <c r="O369" s="27">
        <f>'May Update'!N25</f>
        <v>0</v>
      </c>
      <c r="P369" s="27">
        <f>'May Update'!O25</f>
        <v>3</v>
      </c>
      <c r="Q369" s="27">
        <f>'May Update'!P25</f>
        <v>0</v>
      </c>
      <c r="R369" s="27">
        <f>'May Update'!Q25</f>
        <v>1</v>
      </c>
      <c r="S369" s="27">
        <f>'May Update'!R25</f>
        <v>0</v>
      </c>
      <c r="T369" s="27">
        <f>'May Update'!S25</f>
        <v>0</v>
      </c>
      <c r="U369" s="27">
        <f>'May Update'!T25</f>
        <v>0</v>
      </c>
      <c r="V369" s="28">
        <f>(H369+N369+Q369)/(F369+N369+Q369+O369)</f>
        <v>0.33333333333333331</v>
      </c>
      <c r="W369" s="28">
        <f>(I369+J369*2+K369*3+L369*4)/F369</f>
        <v>0.5</v>
      </c>
      <c r="X369" s="28">
        <f>V369+W369</f>
        <v>0.83333333333333326</v>
      </c>
      <c r="Y369" s="29">
        <f>H369/F369</f>
        <v>0.25</v>
      </c>
    </row>
    <row r="370" spans="2:25" x14ac:dyDescent="0.25">
      <c r="B370" s="108"/>
      <c r="C370" s="27" t="s">
        <v>80</v>
      </c>
      <c r="D370" s="27">
        <f>'June Update'!C28</f>
        <v>1</v>
      </c>
      <c r="E370" s="27">
        <f>'June Update'!D28</f>
        <v>2</v>
      </c>
      <c r="F370" s="27">
        <f>'June Update'!E28</f>
        <v>1</v>
      </c>
      <c r="G370" s="27">
        <f>'June Update'!F28</f>
        <v>0</v>
      </c>
      <c r="H370" s="27">
        <f>'June Update'!G28</f>
        <v>0</v>
      </c>
      <c r="I370" s="27">
        <f>'June Update'!H28</f>
        <v>0</v>
      </c>
      <c r="J370" s="27">
        <f>'June Update'!I28</f>
        <v>0</v>
      </c>
      <c r="K370" s="27">
        <f>'June Update'!J28</f>
        <v>0</v>
      </c>
      <c r="L370" s="27">
        <f>'June Update'!K28</f>
        <v>0</v>
      </c>
      <c r="M370" s="27">
        <f>'June Update'!L28</f>
        <v>0</v>
      </c>
      <c r="N370" s="27">
        <f>'June Update'!M28</f>
        <v>1</v>
      </c>
      <c r="O370" s="27">
        <f>'June Update'!N28</f>
        <v>0</v>
      </c>
      <c r="P370" s="27">
        <f>'June Update'!O28</f>
        <v>0</v>
      </c>
      <c r="Q370" s="27">
        <f>'June Update'!P28</f>
        <v>0</v>
      </c>
      <c r="R370" s="27">
        <f>'June Update'!Q28</f>
        <v>0</v>
      </c>
      <c r="S370" s="27">
        <f>'June Update'!R28</f>
        <v>0</v>
      </c>
      <c r="T370" s="27">
        <f>'June Update'!S28</f>
        <v>0</v>
      </c>
      <c r="U370" s="27">
        <f>'June Update'!T28</f>
        <v>0</v>
      </c>
      <c r="V370" s="28">
        <f>(H370+N370+Q370)/(F370+N370+Q370+O370)</f>
        <v>0.5</v>
      </c>
      <c r="W370" s="28">
        <f>(I370+J370*2+K370*3+L370*4)/F370</f>
        <v>0</v>
      </c>
      <c r="X370" s="28">
        <f>V370+W370</f>
        <v>0.5</v>
      </c>
      <c r="Y370" s="29">
        <f>H370/F370</f>
        <v>0</v>
      </c>
    </row>
    <row r="371" spans="2:25" x14ac:dyDescent="0.25">
      <c r="B371" s="108"/>
      <c r="C371" s="27" t="s">
        <v>81</v>
      </c>
      <c r="D371" s="27">
        <f>'July Update'!C30</f>
        <v>5</v>
      </c>
      <c r="E371" s="27">
        <f>'July Update'!D30</f>
        <v>11</v>
      </c>
      <c r="F371" s="27">
        <f>'July Update'!E30</f>
        <v>11</v>
      </c>
      <c r="G371" s="27">
        <f>'July Update'!F30</f>
        <v>3</v>
      </c>
      <c r="H371" s="27">
        <f>'July Update'!G30</f>
        <v>4</v>
      </c>
      <c r="I371" s="27">
        <f>'July Update'!H30</f>
        <v>3</v>
      </c>
      <c r="J371" s="27">
        <f>'July Update'!I30</f>
        <v>0</v>
      </c>
      <c r="K371" s="27">
        <f>'July Update'!J30</f>
        <v>1</v>
      </c>
      <c r="L371" s="27">
        <f>'July Update'!K30</f>
        <v>0</v>
      </c>
      <c r="M371" s="27">
        <f>'July Update'!L30</f>
        <v>4</v>
      </c>
      <c r="N371" s="27">
        <f>'July Update'!M30</f>
        <v>0</v>
      </c>
      <c r="O371" s="27">
        <f>'July Update'!N30</f>
        <v>0</v>
      </c>
      <c r="P371" s="27">
        <f>'July Update'!O30</f>
        <v>2</v>
      </c>
      <c r="Q371" s="27">
        <f>'July Update'!P30</f>
        <v>0</v>
      </c>
      <c r="R371" s="27">
        <f>'July Update'!Q30</f>
        <v>2</v>
      </c>
      <c r="S371" s="27">
        <f>'July Update'!R30</f>
        <v>0</v>
      </c>
      <c r="T371" s="27">
        <f>'July Update'!S30</f>
        <v>1</v>
      </c>
      <c r="U371" s="27">
        <f>'July Update'!T30</f>
        <v>0</v>
      </c>
      <c r="V371" s="28">
        <f>'July Update'!U30</f>
        <v>0.36363636363636365</v>
      </c>
      <c r="W371" s="28">
        <f>'July Update'!V30</f>
        <v>0.54545454545454541</v>
      </c>
      <c r="X371" s="28">
        <f>'July Update'!W30</f>
        <v>0.90909090909090906</v>
      </c>
      <c r="Y371" s="29">
        <f>'July Update'!X30</f>
        <v>0.36363636363636365</v>
      </c>
    </row>
    <row r="372" spans="2:25" x14ac:dyDescent="0.25">
      <c r="B372" s="108"/>
      <c r="C372" s="27" t="s">
        <v>82</v>
      </c>
      <c r="D372" s="27">
        <f>'Aug Update'!C45</f>
        <v>1</v>
      </c>
      <c r="E372" s="27">
        <f>'Aug Update'!D45</f>
        <v>5</v>
      </c>
      <c r="F372" s="27">
        <f>'Aug Update'!E45</f>
        <v>1</v>
      </c>
      <c r="G372" s="27">
        <f>'Aug Update'!F45</f>
        <v>1</v>
      </c>
      <c r="H372" s="27">
        <f>'Aug Update'!G45</f>
        <v>1</v>
      </c>
      <c r="I372" s="27">
        <f>'Aug Update'!H45</f>
        <v>1</v>
      </c>
      <c r="J372" s="27">
        <f>'Aug Update'!I45</f>
        <v>0</v>
      </c>
      <c r="K372" s="27">
        <f>'Aug Update'!J45</f>
        <v>0</v>
      </c>
      <c r="L372" s="27">
        <f>'Aug Update'!K45</f>
        <v>0</v>
      </c>
      <c r="M372" s="27">
        <f>'Aug Update'!L45</f>
        <v>0</v>
      </c>
      <c r="N372" s="27">
        <f>'Aug Update'!M45</f>
        <v>0</v>
      </c>
      <c r="O372" s="27">
        <f>'Aug Update'!N45</f>
        <v>1</v>
      </c>
      <c r="P372" s="27">
        <f>'Aug Update'!O45</f>
        <v>0</v>
      </c>
      <c r="Q372" s="27">
        <f>'Aug Update'!P45</f>
        <v>0</v>
      </c>
      <c r="R372" s="27">
        <f>'Aug Update'!Q45</f>
        <v>1</v>
      </c>
      <c r="S372" s="27">
        <f>'Aug Update'!R45</f>
        <v>0</v>
      </c>
      <c r="T372" s="27">
        <f>'Aug Update'!S45</f>
        <v>0</v>
      </c>
      <c r="U372" s="27">
        <f>'Aug Update'!T45</f>
        <v>0</v>
      </c>
      <c r="V372" s="28">
        <f>'Aug Update'!U45</f>
        <v>0.5</v>
      </c>
      <c r="W372" s="28">
        <f>'Aug Update'!V45</f>
        <v>1</v>
      </c>
      <c r="X372" s="28">
        <f>'Aug Update'!W45</f>
        <v>1.5</v>
      </c>
      <c r="Y372" s="29">
        <f>'Aug Update'!X45</f>
        <v>1</v>
      </c>
    </row>
    <row r="373" spans="2:25" x14ac:dyDescent="0.25">
      <c r="B373" s="108"/>
      <c r="C373" s="47" t="s">
        <v>110</v>
      </c>
      <c r="D373" s="47">
        <f>SUM(D369:D372)</f>
        <v>11</v>
      </c>
      <c r="E373" s="47">
        <f t="shared" ref="E373:U373" si="515">SUM(E369:E372)</f>
        <v>27</v>
      </c>
      <c r="F373" s="47">
        <f t="shared" si="515"/>
        <v>21</v>
      </c>
      <c r="G373" s="47">
        <f t="shared" si="515"/>
        <v>7</v>
      </c>
      <c r="H373" s="47">
        <f t="shared" si="515"/>
        <v>7</v>
      </c>
      <c r="I373" s="47">
        <f t="shared" si="515"/>
        <v>4</v>
      </c>
      <c r="J373" s="47">
        <f t="shared" si="515"/>
        <v>2</v>
      </c>
      <c r="K373" s="47">
        <f t="shared" si="515"/>
        <v>1</v>
      </c>
      <c r="L373" s="47">
        <f t="shared" si="515"/>
        <v>0</v>
      </c>
      <c r="M373" s="47">
        <f t="shared" si="515"/>
        <v>6</v>
      </c>
      <c r="N373" s="47">
        <f t="shared" si="515"/>
        <v>2</v>
      </c>
      <c r="O373" s="47">
        <f t="shared" si="515"/>
        <v>1</v>
      </c>
      <c r="P373" s="47">
        <f t="shared" si="515"/>
        <v>5</v>
      </c>
      <c r="Q373" s="47">
        <f t="shared" si="515"/>
        <v>0</v>
      </c>
      <c r="R373" s="47">
        <f t="shared" si="515"/>
        <v>4</v>
      </c>
      <c r="S373" s="47">
        <f t="shared" si="515"/>
        <v>0</v>
      </c>
      <c r="T373" s="47">
        <f t="shared" si="515"/>
        <v>1</v>
      </c>
      <c r="U373" s="47">
        <f t="shared" si="515"/>
        <v>0</v>
      </c>
      <c r="V373" s="109">
        <f t="shared" ref="V373" si="516">(H373+N373+Q373)/(F373+N373+Q373+O373)</f>
        <v>0.375</v>
      </c>
      <c r="W373" s="109">
        <f t="shared" ref="W373" si="517">(I373+J373*2+K373*3+L373*4)/F373</f>
        <v>0.52380952380952384</v>
      </c>
      <c r="X373" s="109">
        <f t="shared" ref="X373" si="518">V373+W373</f>
        <v>0.89880952380952384</v>
      </c>
      <c r="Y373" s="110">
        <f t="shared" ref="Y373" si="519">H373/F373</f>
        <v>0.33333333333333331</v>
      </c>
    </row>
    <row r="374" spans="2:25" x14ac:dyDescent="0.25">
      <c r="B374" s="108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109"/>
      <c r="W374" s="109"/>
      <c r="X374" s="109"/>
      <c r="Y374" s="110"/>
    </row>
    <row r="375" spans="2:25" x14ac:dyDescent="0.25">
      <c r="B375" s="108"/>
      <c r="C375" s="47" t="s">
        <v>111</v>
      </c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109"/>
      <c r="W375" s="109"/>
      <c r="X375" s="109"/>
      <c r="Y375" s="110"/>
    </row>
    <row r="376" spans="2:25" x14ac:dyDescent="0.25">
      <c r="B376" s="108"/>
      <c r="C376" s="27" t="s">
        <v>109</v>
      </c>
      <c r="D376" s="27">
        <v>2</v>
      </c>
      <c r="E376" s="27">
        <v>6</v>
      </c>
      <c r="F376" s="27">
        <v>5</v>
      </c>
      <c r="G376" s="27">
        <v>2</v>
      </c>
      <c r="H376" s="27">
        <v>1</v>
      </c>
      <c r="I376" s="27">
        <v>0</v>
      </c>
      <c r="J376" s="27">
        <v>1</v>
      </c>
      <c r="K376" s="27">
        <v>0</v>
      </c>
      <c r="L376" s="27">
        <v>0</v>
      </c>
      <c r="M376" s="27">
        <v>0</v>
      </c>
      <c r="N376" s="27">
        <v>3</v>
      </c>
      <c r="O376" s="27">
        <v>0</v>
      </c>
      <c r="P376" s="27">
        <v>1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28">
        <f t="shared" ref="V376" si="520">(H376+N376+Q376)/(F376+N376+Q376+O376)</f>
        <v>0.5</v>
      </c>
      <c r="W376" s="28">
        <f t="shared" ref="W376" si="521">(I376+J376*2+K376*3+L376*4)/F376</f>
        <v>0.4</v>
      </c>
      <c r="X376" s="28">
        <f t="shared" ref="X376" si="522">V376+W376</f>
        <v>0.9</v>
      </c>
      <c r="Y376" s="29">
        <f t="shared" ref="Y376" si="523">H376/F376</f>
        <v>0.2</v>
      </c>
    </row>
    <row r="377" spans="2:25" x14ac:dyDescent="0.25">
      <c r="B377" s="108"/>
      <c r="C377" s="47" t="s">
        <v>111</v>
      </c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109"/>
      <c r="W377" s="109"/>
      <c r="X377" s="109"/>
      <c r="Y377" s="110"/>
    </row>
    <row r="378" spans="2:25" x14ac:dyDescent="0.25">
      <c r="B378" s="108"/>
      <c r="C378" s="46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111"/>
      <c r="W378" s="111"/>
      <c r="X378" s="111"/>
      <c r="Y378" s="112"/>
    </row>
    <row r="379" spans="2:25" ht="15.75" thickBot="1" x14ac:dyDescent="0.3">
      <c r="B379" s="113"/>
      <c r="C379" s="31" t="s">
        <v>113</v>
      </c>
      <c r="D379" s="31">
        <f t="shared" ref="D379:U379" si="524">D373+D377</f>
        <v>11</v>
      </c>
      <c r="E379" s="31">
        <f t="shared" si="524"/>
        <v>27</v>
      </c>
      <c r="F379" s="31">
        <f t="shared" si="524"/>
        <v>21</v>
      </c>
      <c r="G379" s="31">
        <f t="shared" si="524"/>
        <v>7</v>
      </c>
      <c r="H379" s="31">
        <f t="shared" si="524"/>
        <v>7</v>
      </c>
      <c r="I379" s="31">
        <f t="shared" si="524"/>
        <v>4</v>
      </c>
      <c r="J379" s="31">
        <f t="shared" si="524"/>
        <v>2</v>
      </c>
      <c r="K379" s="31">
        <f t="shared" si="524"/>
        <v>1</v>
      </c>
      <c r="L379" s="31">
        <f t="shared" si="524"/>
        <v>0</v>
      </c>
      <c r="M379" s="31">
        <f t="shared" si="524"/>
        <v>6</v>
      </c>
      <c r="N379" s="31">
        <f t="shared" si="524"/>
        <v>2</v>
      </c>
      <c r="O379" s="31">
        <f t="shared" si="524"/>
        <v>1</v>
      </c>
      <c r="P379" s="31">
        <f t="shared" si="524"/>
        <v>5</v>
      </c>
      <c r="Q379" s="31">
        <f t="shared" si="524"/>
        <v>0</v>
      </c>
      <c r="R379" s="31">
        <f t="shared" si="524"/>
        <v>4</v>
      </c>
      <c r="S379" s="31">
        <f t="shared" si="524"/>
        <v>0</v>
      </c>
      <c r="T379" s="31">
        <f t="shared" si="524"/>
        <v>1</v>
      </c>
      <c r="U379" s="31">
        <f t="shared" si="524"/>
        <v>0</v>
      </c>
      <c r="V379" s="114">
        <f t="shared" ref="V379" si="525">(H379+N379+Q379)/(F379+N379+Q379+O379)</f>
        <v>0.375</v>
      </c>
      <c r="W379" s="114">
        <f t="shared" ref="W379" si="526">(I379+J379*2+K379*3+L379*4)/F379</f>
        <v>0.52380952380952384</v>
      </c>
      <c r="X379" s="114">
        <f t="shared" ref="X379" si="527">V379+W379</f>
        <v>0.89880952380952384</v>
      </c>
      <c r="Y379" s="115">
        <f t="shared" ref="Y379" si="528">H379/F379</f>
        <v>0.33333333333333331</v>
      </c>
    </row>
    <row r="380" spans="2:25" x14ac:dyDescent="0.25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137"/>
      <c r="W380" s="137"/>
      <c r="X380" s="137"/>
      <c r="Y380" s="137"/>
    </row>
    <row r="381" spans="2:25" ht="15.75" thickBot="1" x14ac:dyDescent="0.3">
      <c r="C381" s="130"/>
      <c r="V381" s="12"/>
      <c r="W381" s="12"/>
      <c r="X381" s="12"/>
      <c r="Y381" s="145"/>
    </row>
    <row r="382" spans="2:25" ht="18.75" x14ac:dyDescent="0.3">
      <c r="B382" s="131" t="s">
        <v>6</v>
      </c>
      <c r="C382" s="94" t="s">
        <v>110</v>
      </c>
      <c r="D382" s="94" t="s">
        <v>48</v>
      </c>
      <c r="E382" s="94" t="s">
        <v>49</v>
      </c>
      <c r="F382" s="94" t="s">
        <v>0</v>
      </c>
      <c r="G382" s="94" t="s">
        <v>1</v>
      </c>
      <c r="H382" s="94" t="s">
        <v>2</v>
      </c>
      <c r="I382" s="94" t="s">
        <v>9</v>
      </c>
      <c r="J382" s="94" t="s">
        <v>11</v>
      </c>
      <c r="K382" s="94" t="s">
        <v>50</v>
      </c>
      <c r="L382" s="94" t="s">
        <v>51</v>
      </c>
      <c r="M382" s="94" t="s">
        <v>3</v>
      </c>
      <c r="N382" s="94" t="s">
        <v>4</v>
      </c>
      <c r="O382" s="94" t="s">
        <v>52</v>
      </c>
      <c r="P382" s="94" t="s">
        <v>5</v>
      </c>
      <c r="Q382" s="94" t="s">
        <v>53</v>
      </c>
      <c r="R382" s="94" t="s">
        <v>54</v>
      </c>
      <c r="S382" s="94" t="s">
        <v>55</v>
      </c>
      <c r="T382" s="94" t="s">
        <v>56</v>
      </c>
      <c r="U382" s="94" t="s">
        <v>57</v>
      </c>
      <c r="V382" s="94" t="s">
        <v>58</v>
      </c>
      <c r="W382" s="94" t="s">
        <v>59</v>
      </c>
      <c r="X382" s="94" t="s">
        <v>60</v>
      </c>
      <c r="Y382" s="132" t="s">
        <v>61</v>
      </c>
    </row>
    <row r="383" spans="2:25" ht="18.75" x14ac:dyDescent="0.3">
      <c r="B383" s="133" t="s">
        <v>136</v>
      </c>
      <c r="C383" s="10" t="s">
        <v>79</v>
      </c>
      <c r="D383" s="10">
        <v>6</v>
      </c>
      <c r="E383" s="10">
        <v>19</v>
      </c>
      <c r="F383" s="10">
        <v>16</v>
      </c>
      <c r="G383" s="10">
        <v>3</v>
      </c>
      <c r="H383" s="10">
        <v>6</v>
      </c>
      <c r="I383" s="10">
        <v>3</v>
      </c>
      <c r="J383" s="10">
        <v>3</v>
      </c>
      <c r="K383" s="10">
        <v>0</v>
      </c>
      <c r="L383" s="10">
        <v>0</v>
      </c>
      <c r="M383" s="10">
        <v>2</v>
      </c>
      <c r="N383" s="10">
        <v>3</v>
      </c>
      <c r="O383" s="10">
        <v>0</v>
      </c>
      <c r="P383" s="10">
        <v>2</v>
      </c>
      <c r="Q383" s="10">
        <v>0</v>
      </c>
      <c r="R383" s="10">
        <v>0</v>
      </c>
      <c r="S383" s="10">
        <v>0</v>
      </c>
      <c r="T383" s="10">
        <v>0</v>
      </c>
      <c r="U383" s="10">
        <v>0</v>
      </c>
      <c r="V383" s="12">
        <f t="shared" ref="V383" si="529">(H383+N383+Q383)/(F383+N383+Q383+O383)</f>
        <v>0.47368421052631576</v>
      </c>
      <c r="W383" s="12">
        <f t="shared" ref="W383" si="530">(I383+J383*2+K383*3+L383*4)/F383</f>
        <v>0.5625</v>
      </c>
      <c r="X383" s="12">
        <f t="shared" ref="X383" si="531">V383+W383</f>
        <v>1.0361842105263157</v>
      </c>
      <c r="Y383" s="18">
        <f t="shared" ref="Y383" si="532">H383/F383</f>
        <v>0.375</v>
      </c>
    </row>
    <row r="384" spans="2:25" x14ac:dyDescent="0.25">
      <c r="B384" s="134"/>
      <c r="C384" s="10" t="s">
        <v>80</v>
      </c>
      <c r="D384" s="10">
        <f>'June Update'!C16</f>
        <v>3</v>
      </c>
      <c r="E384" s="10">
        <f>'June Update'!D16</f>
        <v>11</v>
      </c>
      <c r="F384" s="10">
        <f>'June Update'!E16</f>
        <v>9</v>
      </c>
      <c r="G384" s="10">
        <f>'June Update'!F16</f>
        <v>3</v>
      </c>
      <c r="H384" s="10">
        <f>'June Update'!G16</f>
        <v>1</v>
      </c>
      <c r="I384" s="10">
        <f>'June Update'!H16</f>
        <v>1</v>
      </c>
      <c r="J384" s="10">
        <f>'June Update'!I16</f>
        <v>0</v>
      </c>
      <c r="K384" s="10">
        <f>'June Update'!J16</f>
        <v>0</v>
      </c>
      <c r="L384" s="10">
        <f>'June Update'!K16</f>
        <v>0</v>
      </c>
      <c r="M384" s="10">
        <f>'June Update'!L16</f>
        <v>0</v>
      </c>
      <c r="N384" s="10">
        <f>'June Update'!M16</f>
        <v>2</v>
      </c>
      <c r="O384" s="10">
        <f>'June Update'!N16</f>
        <v>0</v>
      </c>
      <c r="P384" s="10">
        <f>'June Update'!O16</f>
        <v>2</v>
      </c>
      <c r="Q384" s="10">
        <f>'June Update'!P16</f>
        <v>0</v>
      </c>
      <c r="R384" s="10">
        <f>'June Update'!Q16</f>
        <v>1</v>
      </c>
      <c r="S384" s="10">
        <f>'June Update'!R16</f>
        <v>0</v>
      </c>
      <c r="T384" s="10">
        <f>'June Update'!S16</f>
        <v>0</v>
      </c>
      <c r="U384" s="10">
        <f>'June Update'!T16</f>
        <v>0</v>
      </c>
      <c r="V384" s="12">
        <f>'June Update'!U16</f>
        <v>0.27272727272727271</v>
      </c>
      <c r="W384" s="12">
        <f>'June Update'!V16</f>
        <v>0.1111111111111111</v>
      </c>
      <c r="X384" s="12">
        <f>'June Update'!W16</f>
        <v>0.38383838383838381</v>
      </c>
      <c r="Y384" s="18">
        <f>'June Update'!X16</f>
        <v>0.1111111111111111</v>
      </c>
    </row>
    <row r="385" spans="2:25" x14ac:dyDescent="0.25">
      <c r="B385" s="134"/>
      <c r="C385" s="10" t="s">
        <v>81</v>
      </c>
      <c r="D385" s="10">
        <f>'July Update'!C31</f>
        <v>4</v>
      </c>
      <c r="E385" s="10">
        <f>'July Update'!D31</f>
        <v>12</v>
      </c>
      <c r="F385" s="10">
        <f>'July Update'!E31</f>
        <v>9</v>
      </c>
      <c r="G385" s="10">
        <f>'July Update'!F31</f>
        <v>2</v>
      </c>
      <c r="H385" s="10">
        <f>'July Update'!G31</f>
        <v>1</v>
      </c>
      <c r="I385" s="10">
        <f>'July Update'!H31</f>
        <v>0</v>
      </c>
      <c r="J385" s="10">
        <f>'July Update'!I31</f>
        <v>1</v>
      </c>
      <c r="K385" s="10">
        <f>'July Update'!J31</f>
        <v>0</v>
      </c>
      <c r="L385" s="10">
        <f>'July Update'!K31</f>
        <v>0</v>
      </c>
      <c r="M385" s="10">
        <f>'July Update'!L31</f>
        <v>0</v>
      </c>
      <c r="N385" s="10">
        <f>'July Update'!M31</f>
        <v>1</v>
      </c>
      <c r="O385" s="10">
        <f>'July Update'!N31</f>
        <v>0</v>
      </c>
      <c r="P385" s="10">
        <f>'July Update'!O31</f>
        <v>2</v>
      </c>
      <c r="Q385" s="10">
        <f>'July Update'!P31</f>
        <v>2</v>
      </c>
      <c r="R385" s="10">
        <f>'July Update'!Q31</f>
        <v>0</v>
      </c>
      <c r="S385" s="10">
        <f>'July Update'!R31</f>
        <v>0</v>
      </c>
      <c r="T385" s="10">
        <f>'July Update'!S31</f>
        <v>0</v>
      </c>
      <c r="U385" s="10">
        <f>'July Update'!T31</f>
        <v>0</v>
      </c>
      <c r="V385" s="12">
        <f>'July Update'!U31</f>
        <v>0.33333333333333331</v>
      </c>
      <c r="W385" s="12">
        <f>'July Update'!V31</f>
        <v>0.22222222222222221</v>
      </c>
      <c r="X385" s="12">
        <f>'July Update'!W31</f>
        <v>0.55555555555555558</v>
      </c>
      <c r="Y385" s="18">
        <f>'July Update'!X31</f>
        <v>0.1111111111111111</v>
      </c>
    </row>
    <row r="386" spans="2:25" x14ac:dyDescent="0.25">
      <c r="B386" s="134"/>
      <c r="C386" s="10" t="s">
        <v>82</v>
      </c>
      <c r="D386" s="10">
        <f>'Aug Update'!C46</f>
        <v>2</v>
      </c>
      <c r="E386" s="10">
        <f>'Aug Update'!D46</f>
        <v>8</v>
      </c>
      <c r="F386" s="10">
        <f>'Aug Update'!E46</f>
        <v>5</v>
      </c>
      <c r="G386" s="10">
        <f>'Aug Update'!F46</f>
        <v>2</v>
      </c>
      <c r="H386" s="10">
        <f>'Aug Update'!G46</f>
        <v>2</v>
      </c>
      <c r="I386" s="10">
        <f>'Aug Update'!H46</f>
        <v>2</v>
      </c>
      <c r="J386" s="10">
        <f>'Aug Update'!I46</f>
        <v>0</v>
      </c>
      <c r="K386" s="10">
        <f>'Aug Update'!J46</f>
        <v>0</v>
      </c>
      <c r="L386" s="10">
        <f>'Aug Update'!K46</f>
        <v>0</v>
      </c>
      <c r="M386" s="10">
        <f>'Aug Update'!L46</f>
        <v>2</v>
      </c>
      <c r="N386" s="10">
        <f>'Aug Update'!M46</f>
        <v>1</v>
      </c>
      <c r="O386" s="10">
        <f>'Aug Update'!N46</f>
        <v>1</v>
      </c>
      <c r="P386" s="10">
        <f>'Aug Update'!O46</f>
        <v>1</v>
      </c>
      <c r="Q386" s="10">
        <f>'Aug Update'!P46</f>
        <v>0</v>
      </c>
      <c r="R386" s="10">
        <f>'Aug Update'!Q46</f>
        <v>0</v>
      </c>
      <c r="S386" s="10">
        <f>'Aug Update'!R46</f>
        <v>1</v>
      </c>
      <c r="T386" s="10">
        <f>'Aug Update'!S46</f>
        <v>0</v>
      </c>
      <c r="U386" s="10">
        <f>'Aug Update'!T46</f>
        <v>0</v>
      </c>
      <c r="V386" s="12">
        <f>'Aug Update'!U46</f>
        <v>0.42857142857142855</v>
      </c>
      <c r="W386" s="12">
        <f>'Aug Update'!V46</f>
        <v>0.4</v>
      </c>
      <c r="X386" s="12">
        <f>'Aug Update'!W46</f>
        <v>0.82857142857142851</v>
      </c>
      <c r="Y386" s="18">
        <f>'Aug Update'!X46</f>
        <v>0.4</v>
      </c>
    </row>
    <row r="387" spans="2:25" x14ac:dyDescent="0.25">
      <c r="B387" s="134"/>
      <c r="C387" s="17" t="s">
        <v>110</v>
      </c>
      <c r="D387" s="17">
        <f t="shared" ref="D387:U387" si="533">SUM(D383:D386)</f>
        <v>15</v>
      </c>
      <c r="E387" s="17">
        <f t="shared" si="533"/>
        <v>50</v>
      </c>
      <c r="F387" s="17">
        <f t="shared" si="533"/>
        <v>39</v>
      </c>
      <c r="G387" s="17">
        <f t="shared" si="533"/>
        <v>10</v>
      </c>
      <c r="H387" s="17">
        <f t="shared" si="533"/>
        <v>10</v>
      </c>
      <c r="I387" s="17">
        <f t="shared" si="533"/>
        <v>6</v>
      </c>
      <c r="J387" s="17">
        <f t="shared" si="533"/>
        <v>4</v>
      </c>
      <c r="K387" s="17">
        <f t="shared" si="533"/>
        <v>0</v>
      </c>
      <c r="L387" s="17">
        <f t="shared" si="533"/>
        <v>0</v>
      </c>
      <c r="M387" s="17">
        <f t="shared" si="533"/>
        <v>4</v>
      </c>
      <c r="N387" s="17">
        <f t="shared" si="533"/>
        <v>7</v>
      </c>
      <c r="O387" s="17">
        <f t="shared" si="533"/>
        <v>1</v>
      </c>
      <c r="P387" s="17">
        <f t="shared" si="533"/>
        <v>7</v>
      </c>
      <c r="Q387" s="17">
        <f t="shared" si="533"/>
        <v>2</v>
      </c>
      <c r="R387" s="17">
        <f t="shared" si="533"/>
        <v>1</v>
      </c>
      <c r="S387" s="17">
        <f t="shared" si="533"/>
        <v>1</v>
      </c>
      <c r="T387" s="17">
        <f t="shared" si="533"/>
        <v>0</v>
      </c>
      <c r="U387" s="17">
        <f t="shared" si="533"/>
        <v>0</v>
      </c>
      <c r="V387" s="135">
        <f t="shared" ref="V387" si="534">(H387+N387+Q387)/(F387+N387+Q387+O387)</f>
        <v>0.38775510204081631</v>
      </c>
      <c r="W387" s="135">
        <f t="shared" ref="W387" si="535">(I387+J387*2+K387*3+L387*4)/F387</f>
        <v>0.35897435897435898</v>
      </c>
      <c r="X387" s="135">
        <f t="shared" ref="X387" si="536">V387+W387</f>
        <v>0.74672946101517534</v>
      </c>
      <c r="Y387" s="136">
        <f t="shared" ref="Y387" si="537">H387/F387</f>
        <v>0.25641025641025639</v>
      </c>
    </row>
    <row r="388" spans="2:25" x14ac:dyDescent="0.25">
      <c r="B388" s="134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2"/>
      <c r="W388" s="12"/>
      <c r="X388" s="12"/>
      <c r="Y388" s="18"/>
    </row>
    <row r="389" spans="2:25" x14ac:dyDescent="0.25">
      <c r="B389" s="134"/>
      <c r="C389" s="17" t="s">
        <v>111</v>
      </c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2"/>
      <c r="W389" s="12"/>
      <c r="X389" s="12"/>
      <c r="Y389" s="18"/>
    </row>
    <row r="390" spans="2:25" x14ac:dyDescent="0.25">
      <c r="B390" s="134"/>
      <c r="C390" s="10" t="s">
        <v>107</v>
      </c>
      <c r="D390" s="10">
        <v>2</v>
      </c>
      <c r="E390" s="10">
        <v>6</v>
      </c>
      <c r="F390" s="10">
        <v>4</v>
      </c>
      <c r="G390" s="10">
        <v>1</v>
      </c>
      <c r="H390" s="10">
        <v>1</v>
      </c>
      <c r="I390" s="10">
        <v>0</v>
      </c>
      <c r="J390" s="10">
        <v>1</v>
      </c>
      <c r="K390" s="10">
        <v>0</v>
      </c>
      <c r="L390" s="10">
        <v>0</v>
      </c>
      <c r="M390" s="10">
        <v>0</v>
      </c>
      <c r="N390" s="10">
        <v>2</v>
      </c>
      <c r="O390" s="10">
        <v>0</v>
      </c>
      <c r="P390" s="10">
        <v>1</v>
      </c>
      <c r="Q390" s="10">
        <v>0</v>
      </c>
      <c r="R390" s="10">
        <v>0</v>
      </c>
      <c r="S390" s="10">
        <v>0</v>
      </c>
      <c r="T390" s="10">
        <v>0</v>
      </c>
      <c r="U390" s="10">
        <v>0</v>
      </c>
      <c r="V390" s="12">
        <f t="shared" ref="V390" si="538">(H390+N390+Q390)/(F390+N390+Q390+O390)</f>
        <v>0.5</v>
      </c>
      <c r="W390" s="12">
        <f t="shared" ref="W390" si="539">(I390+J390*2+K390*3+L390*4)/F390</f>
        <v>0.5</v>
      </c>
      <c r="X390" s="12">
        <f t="shared" ref="X390" si="540">V390+W390</f>
        <v>1</v>
      </c>
      <c r="Y390" s="18">
        <f t="shared" ref="Y390" si="541">H390/F390</f>
        <v>0.25</v>
      </c>
    </row>
    <row r="391" spans="2:25" x14ac:dyDescent="0.25">
      <c r="B391" s="134"/>
      <c r="C391" s="10" t="s">
        <v>149</v>
      </c>
      <c r="D391" s="10">
        <v>2</v>
      </c>
      <c r="E391" s="10">
        <v>6</v>
      </c>
      <c r="F391" s="10">
        <v>6</v>
      </c>
      <c r="G391" s="10">
        <v>1</v>
      </c>
      <c r="H391" s="10">
        <v>1</v>
      </c>
      <c r="I391" s="10">
        <v>1</v>
      </c>
      <c r="J391" s="10">
        <v>1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1</v>
      </c>
      <c r="Q391" s="10">
        <v>0</v>
      </c>
      <c r="R391" s="10">
        <v>0</v>
      </c>
      <c r="S391" s="10">
        <v>0</v>
      </c>
      <c r="T391" s="10">
        <v>0</v>
      </c>
      <c r="U391" s="10">
        <v>0</v>
      </c>
      <c r="V391" s="12">
        <f t="shared" ref="V391" si="542">(H391+N391+Q391)/(F391+N391+Q391+O391)</f>
        <v>0.16666666666666666</v>
      </c>
      <c r="W391" s="12">
        <f t="shared" ref="W391" si="543">(I391+J391*2+K391*3+L391*4)/F391</f>
        <v>0.5</v>
      </c>
      <c r="X391" s="12">
        <f t="shared" ref="X391" si="544">V391+W391</f>
        <v>0.66666666666666663</v>
      </c>
      <c r="Y391" s="18">
        <f t="shared" ref="Y391" si="545">H391/F391</f>
        <v>0.16666666666666666</v>
      </c>
    </row>
    <row r="392" spans="2:25" x14ac:dyDescent="0.25">
      <c r="B392" s="134"/>
      <c r="C392" s="10" t="s">
        <v>112</v>
      </c>
      <c r="D392" s="10">
        <v>3</v>
      </c>
      <c r="E392" s="1">
        <v>4</v>
      </c>
      <c r="F392" s="10">
        <v>3</v>
      </c>
      <c r="G392" s="10">
        <v>1</v>
      </c>
      <c r="H392" s="10">
        <v>1</v>
      </c>
      <c r="I392" s="10">
        <v>1</v>
      </c>
      <c r="J392" s="10">
        <v>0</v>
      </c>
      <c r="K392" s="10">
        <v>0</v>
      </c>
      <c r="L392" s="10">
        <v>0</v>
      </c>
      <c r="M392" s="10">
        <v>0</v>
      </c>
      <c r="N392" s="10">
        <v>1</v>
      </c>
      <c r="O392" s="10">
        <v>0</v>
      </c>
      <c r="P392" s="10">
        <v>0</v>
      </c>
      <c r="Q392" s="10">
        <v>0</v>
      </c>
      <c r="R392" s="10">
        <v>0</v>
      </c>
      <c r="S392" s="10">
        <v>0</v>
      </c>
      <c r="T392" s="10">
        <v>2</v>
      </c>
      <c r="U392" s="10">
        <v>0</v>
      </c>
      <c r="V392" s="12">
        <f t="shared" ref="V392" si="546">(H392+N392+Q392)/(F392+N392+Q392+O392)</f>
        <v>0.5</v>
      </c>
      <c r="W392" s="12">
        <f t="shared" ref="W392" si="547">(I392+J392*2+K392*3+L392*4)/F392</f>
        <v>0.33333333333333331</v>
      </c>
      <c r="X392" s="12">
        <f t="shared" ref="X392" si="548">V392+W392</f>
        <v>0.83333333333333326</v>
      </c>
      <c r="Y392" s="18">
        <f t="shared" ref="Y392" si="549">H392/F392</f>
        <v>0.33333333333333331</v>
      </c>
    </row>
    <row r="393" spans="2:25" x14ac:dyDescent="0.25">
      <c r="B393" s="134"/>
      <c r="C393" s="10" t="s">
        <v>108</v>
      </c>
      <c r="D393" s="10">
        <v>4</v>
      </c>
      <c r="E393" s="10">
        <v>14</v>
      </c>
      <c r="F393" s="10">
        <v>12</v>
      </c>
      <c r="G393" s="10">
        <v>3</v>
      </c>
      <c r="H393" s="10">
        <v>5</v>
      </c>
      <c r="I393" s="10">
        <v>5</v>
      </c>
      <c r="J393" s="10">
        <v>0</v>
      </c>
      <c r="K393" s="10">
        <v>0</v>
      </c>
      <c r="L393" s="10">
        <v>0</v>
      </c>
      <c r="M393" s="10">
        <v>3</v>
      </c>
      <c r="N393" s="10">
        <v>0</v>
      </c>
      <c r="O393" s="10">
        <v>1</v>
      </c>
      <c r="P393" s="10">
        <v>1</v>
      </c>
      <c r="Q393" s="10">
        <v>0</v>
      </c>
      <c r="R393" s="10">
        <v>0</v>
      </c>
      <c r="S393" s="10">
        <v>2</v>
      </c>
      <c r="T393" s="10">
        <v>1</v>
      </c>
      <c r="U393" s="10">
        <v>0</v>
      </c>
      <c r="V393" s="12">
        <f t="shared" ref="V393" si="550">(H393+N393+Q393)/(F393+N393+Q393+O393)</f>
        <v>0.38461538461538464</v>
      </c>
      <c r="W393" s="12">
        <f t="shared" ref="W393" si="551">(I393+J393*2+K393*3+L393*4)/F393</f>
        <v>0.41666666666666669</v>
      </c>
      <c r="X393" s="12">
        <f t="shared" ref="X393" si="552">V393+W393</f>
        <v>0.80128205128205132</v>
      </c>
      <c r="Y393" s="18">
        <f t="shared" ref="Y393" si="553">H393/F393</f>
        <v>0.41666666666666669</v>
      </c>
    </row>
    <row r="394" spans="2:25" x14ac:dyDescent="0.25">
      <c r="B394" s="134"/>
      <c r="C394" s="10" t="s">
        <v>109</v>
      </c>
      <c r="D394" s="10">
        <v>1</v>
      </c>
      <c r="E394" s="10">
        <v>4</v>
      </c>
      <c r="F394" s="10">
        <v>2</v>
      </c>
      <c r="G394" s="10">
        <v>2</v>
      </c>
      <c r="H394" s="10">
        <v>2</v>
      </c>
      <c r="I394" s="10">
        <v>2</v>
      </c>
      <c r="J394" s="10">
        <v>0</v>
      </c>
      <c r="K394" s="10">
        <v>0</v>
      </c>
      <c r="L394" s="10">
        <v>0</v>
      </c>
      <c r="M394" s="10">
        <v>1</v>
      </c>
      <c r="N394" s="10">
        <v>1</v>
      </c>
      <c r="O394" s="10">
        <v>0</v>
      </c>
      <c r="P394" s="10">
        <v>0</v>
      </c>
      <c r="Q394" s="10">
        <v>1</v>
      </c>
      <c r="R394" s="10">
        <v>0</v>
      </c>
      <c r="S394" s="10">
        <v>0</v>
      </c>
      <c r="T394" s="10">
        <v>0</v>
      </c>
      <c r="U394" s="10">
        <v>0</v>
      </c>
      <c r="V394" s="12">
        <f t="shared" ref="V394" si="554">(H394+N394+Q394)/(F394+N394+Q394+O394)</f>
        <v>1</v>
      </c>
      <c r="W394" s="12">
        <f t="shared" ref="W394" si="555">(I394+J394*2+K394*3+L394*4)/F394</f>
        <v>1</v>
      </c>
      <c r="X394" s="12">
        <f t="shared" ref="X394" si="556">V394+W394</f>
        <v>2</v>
      </c>
      <c r="Y394" s="18">
        <f t="shared" ref="Y394" si="557">H394/F394</f>
        <v>1</v>
      </c>
    </row>
    <row r="395" spans="2:25" x14ac:dyDescent="0.25">
      <c r="B395" s="134"/>
      <c r="C395" s="17" t="s">
        <v>111</v>
      </c>
      <c r="D395" s="17">
        <f t="shared" ref="D395:U395" si="558">SUM(D390:D394)</f>
        <v>12</v>
      </c>
      <c r="E395" s="17">
        <f t="shared" si="558"/>
        <v>34</v>
      </c>
      <c r="F395" s="17">
        <f t="shared" si="558"/>
        <v>27</v>
      </c>
      <c r="G395" s="17">
        <f t="shared" si="558"/>
        <v>8</v>
      </c>
      <c r="H395" s="17">
        <f t="shared" si="558"/>
        <v>10</v>
      </c>
      <c r="I395" s="17">
        <f t="shared" si="558"/>
        <v>9</v>
      </c>
      <c r="J395" s="17">
        <f t="shared" si="558"/>
        <v>2</v>
      </c>
      <c r="K395" s="17">
        <f t="shared" si="558"/>
        <v>0</v>
      </c>
      <c r="L395" s="17">
        <f t="shared" si="558"/>
        <v>0</v>
      </c>
      <c r="M395" s="17">
        <f t="shared" si="558"/>
        <v>4</v>
      </c>
      <c r="N395" s="17">
        <f t="shared" si="558"/>
        <v>4</v>
      </c>
      <c r="O395" s="17">
        <f t="shared" si="558"/>
        <v>1</v>
      </c>
      <c r="P395" s="17">
        <f t="shared" si="558"/>
        <v>3</v>
      </c>
      <c r="Q395" s="17">
        <f t="shared" si="558"/>
        <v>1</v>
      </c>
      <c r="R395" s="17">
        <f t="shared" si="558"/>
        <v>0</v>
      </c>
      <c r="S395" s="17">
        <f t="shared" si="558"/>
        <v>2</v>
      </c>
      <c r="T395" s="17">
        <f t="shared" si="558"/>
        <v>3</v>
      </c>
      <c r="U395" s="17">
        <f t="shared" si="558"/>
        <v>0</v>
      </c>
      <c r="V395" s="135">
        <f t="shared" ref="V395" si="559">(H395+N395+Q395)/(F395+N395+Q395+O395)</f>
        <v>0.45454545454545453</v>
      </c>
      <c r="W395" s="135">
        <f t="shared" ref="W395" si="560">(I395+J395*2+K395*3+L395*4)/F395</f>
        <v>0.48148148148148145</v>
      </c>
      <c r="X395" s="135">
        <f t="shared" ref="X395" si="561">V395+W395</f>
        <v>0.93602693602693599</v>
      </c>
      <c r="Y395" s="136">
        <f t="shared" ref="Y395" si="562">H395/F395</f>
        <v>0.37037037037037035</v>
      </c>
    </row>
    <row r="396" spans="2:25" x14ac:dyDescent="0.25">
      <c r="B396" s="134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137"/>
      <c r="W396" s="137"/>
      <c r="X396" s="137"/>
      <c r="Y396" s="138"/>
    </row>
    <row r="397" spans="2:25" ht="15.75" thickBot="1" x14ac:dyDescent="0.3">
      <c r="B397" s="139"/>
      <c r="C397" s="19" t="s">
        <v>113</v>
      </c>
      <c r="D397" s="19">
        <f t="shared" ref="D397:U397" si="563">D387+D395</f>
        <v>27</v>
      </c>
      <c r="E397" s="19">
        <f t="shared" si="563"/>
        <v>84</v>
      </c>
      <c r="F397" s="19">
        <f t="shared" si="563"/>
        <v>66</v>
      </c>
      <c r="G397" s="19">
        <f t="shared" si="563"/>
        <v>18</v>
      </c>
      <c r="H397" s="19">
        <f t="shared" si="563"/>
        <v>20</v>
      </c>
      <c r="I397" s="19">
        <f t="shared" si="563"/>
        <v>15</v>
      </c>
      <c r="J397" s="19">
        <f t="shared" si="563"/>
        <v>6</v>
      </c>
      <c r="K397" s="19">
        <f t="shared" si="563"/>
        <v>0</v>
      </c>
      <c r="L397" s="19">
        <f t="shared" si="563"/>
        <v>0</v>
      </c>
      <c r="M397" s="19">
        <f t="shared" si="563"/>
        <v>8</v>
      </c>
      <c r="N397" s="19">
        <f t="shared" si="563"/>
        <v>11</v>
      </c>
      <c r="O397" s="19">
        <f t="shared" si="563"/>
        <v>2</v>
      </c>
      <c r="P397" s="19">
        <f t="shared" si="563"/>
        <v>10</v>
      </c>
      <c r="Q397" s="19">
        <f t="shared" si="563"/>
        <v>3</v>
      </c>
      <c r="R397" s="19">
        <f t="shared" si="563"/>
        <v>1</v>
      </c>
      <c r="S397" s="19">
        <f t="shared" si="563"/>
        <v>3</v>
      </c>
      <c r="T397" s="19">
        <f t="shared" si="563"/>
        <v>3</v>
      </c>
      <c r="U397" s="19">
        <f t="shared" si="563"/>
        <v>0</v>
      </c>
      <c r="V397" s="21">
        <f t="shared" ref="V397" si="564">(H397+N397+Q397)/(F397+N397+Q397+O397)</f>
        <v>0.41463414634146339</v>
      </c>
      <c r="W397" s="21">
        <f t="shared" ref="W397" si="565">(I397+J397*2+K397*3+L397*4)/F397</f>
        <v>0.40909090909090912</v>
      </c>
      <c r="X397" s="21">
        <f t="shared" ref="X397" si="566">V397+W397</f>
        <v>0.82372505543237251</v>
      </c>
      <c r="Y397" s="22">
        <f t="shared" ref="Y397" si="567">H397/F397</f>
        <v>0.30303030303030304</v>
      </c>
    </row>
    <row r="399" spans="2:25" ht="15.75" thickBot="1" x14ac:dyDescent="0.3"/>
    <row r="400" spans="2:25" ht="18.75" x14ac:dyDescent="0.3">
      <c r="B400" s="48" t="s">
        <v>83</v>
      </c>
      <c r="C400" s="26" t="s">
        <v>110</v>
      </c>
      <c r="D400" s="26" t="s">
        <v>48</v>
      </c>
      <c r="E400" s="26" t="s">
        <v>49</v>
      </c>
      <c r="F400" s="26" t="s">
        <v>0</v>
      </c>
      <c r="G400" s="26" t="s">
        <v>1</v>
      </c>
      <c r="H400" s="26" t="s">
        <v>2</v>
      </c>
      <c r="I400" s="26" t="s">
        <v>9</v>
      </c>
      <c r="J400" s="26" t="s">
        <v>11</v>
      </c>
      <c r="K400" s="26" t="s">
        <v>50</v>
      </c>
      <c r="L400" s="26" t="s">
        <v>51</v>
      </c>
      <c r="M400" s="26" t="s">
        <v>3</v>
      </c>
      <c r="N400" s="26" t="s">
        <v>4</v>
      </c>
      <c r="O400" s="26" t="s">
        <v>52</v>
      </c>
      <c r="P400" s="26" t="s">
        <v>5</v>
      </c>
      <c r="Q400" s="26" t="s">
        <v>53</v>
      </c>
      <c r="R400" s="26" t="s">
        <v>54</v>
      </c>
      <c r="S400" s="26" t="s">
        <v>55</v>
      </c>
      <c r="T400" s="26" t="s">
        <v>56</v>
      </c>
      <c r="U400" s="26" t="s">
        <v>57</v>
      </c>
      <c r="V400" s="26" t="s">
        <v>58</v>
      </c>
      <c r="W400" s="26" t="s">
        <v>59</v>
      </c>
      <c r="X400" s="26" t="s">
        <v>60</v>
      </c>
      <c r="Y400" s="107" t="s">
        <v>61</v>
      </c>
    </row>
    <row r="401" spans="2:25" x14ac:dyDescent="0.25">
      <c r="B401" s="108"/>
      <c r="C401" s="27" t="s">
        <v>79</v>
      </c>
      <c r="D401" s="27">
        <f t="shared" ref="D401:U401" si="568">D230+D292+D344+D383+D326+D136+D4+D38+D154+D263+D56+D213+D369+D21+D310+D171+D86+D118</f>
        <v>101</v>
      </c>
      <c r="E401" s="27">
        <f t="shared" si="568"/>
        <v>348</v>
      </c>
      <c r="F401" s="27">
        <f t="shared" si="568"/>
        <v>296</v>
      </c>
      <c r="G401" s="27">
        <f t="shared" si="568"/>
        <v>75</v>
      </c>
      <c r="H401" s="27">
        <f t="shared" si="568"/>
        <v>83</v>
      </c>
      <c r="I401" s="27">
        <f t="shared" si="568"/>
        <v>54</v>
      </c>
      <c r="J401" s="27">
        <f t="shared" si="568"/>
        <v>22</v>
      </c>
      <c r="K401" s="27">
        <f t="shared" si="568"/>
        <v>4</v>
      </c>
      <c r="L401" s="27">
        <f t="shared" si="568"/>
        <v>3</v>
      </c>
      <c r="M401" s="27">
        <f t="shared" si="568"/>
        <v>61</v>
      </c>
      <c r="N401" s="27">
        <f t="shared" si="568"/>
        <v>41</v>
      </c>
      <c r="O401" s="27">
        <f t="shared" si="568"/>
        <v>3</v>
      </c>
      <c r="P401" s="27">
        <f t="shared" si="568"/>
        <v>64</v>
      </c>
      <c r="Q401" s="27">
        <f t="shared" si="568"/>
        <v>8</v>
      </c>
      <c r="R401" s="27">
        <f t="shared" si="568"/>
        <v>18</v>
      </c>
      <c r="S401" s="27">
        <f t="shared" si="568"/>
        <v>8</v>
      </c>
      <c r="T401" s="27">
        <f t="shared" si="568"/>
        <v>20</v>
      </c>
      <c r="U401" s="27">
        <f t="shared" si="568"/>
        <v>3</v>
      </c>
      <c r="V401" s="28">
        <f t="shared" ref="V401:V405" si="569">(H401+N401+Q401)/(F401+N401+Q401+O401)</f>
        <v>0.37931034482758619</v>
      </c>
      <c r="W401" s="28">
        <f t="shared" ref="W401:W405" si="570">(I401+J401*2+K401*3+L401*4)/F401</f>
        <v>0.41216216216216217</v>
      </c>
      <c r="X401" s="28">
        <f t="shared" ref="X401:X405" si="571">V401+W401</f>
        <v>0.79147250698974836</v>
      </c>
      <c r="Y401" s="29">
        <f t="shared" ref="Y401:Y405" si="572">H401/F401</f>
        <v>0.28040540540540543</v>
      </c>
    </row>
    <row r="402" spans="2:25" x14ac:dyDescent="0.25">
      <c r="B402" s="108"/>
      <c r="C402" s="27" t="s">
        <v>80</v>
      </c>
      <c r="D402" s="27">
        <f t="shared" ref="D402:U402" si="573">D231+D293+D345+D384+D327+D280+D189+D201+D137+D5+D39+D155+D264+D57+D214+D370+D248+D74+D22+D311+D172+D87+D119</f>
        <v>42</v>
      </c>
      <c r="E402" s="27">
        <f t="shared" si="573"/>
        <v>126</v>
      </c>
      <c r="F402" s="27">
        <f t="shared" si="573"/>
        <v>97</v>
      </c>
      <c r="G402" s="27">
        <f t="shared" si="573"/>
        <v>26</v>
      </c>
      <c r="H402" s="27">
        <f t="shared" si="573"/>
        <v>30</v>
      </c>
      <c r="I402" s="27">
        <f t="shared" si="573"/>
        <v>23</v>
      </c>
      <c r="J402" s="27">
        <f t="shared" si="573"/>
        <v>5</v>
      </c>
      <c r="K402" s="27">
        <f t="shared" si="573"/>
        <v>2</v>
      </c>
      <c r="L402" s="27">
        <f t="shared" si="573"/>
        <v>0</v>
      </c>
      <c r="M402" s="27">
        <f t="shared" si="573"/>
        <v>24</v>
      </c>
      <c r="N402" s="27">
        <f t="shared" si="573"/>
        <v>18</v>
      </c>
      <c r="O402" s="27">
        <f t="shared" si="573"/>
        <v>4</v>
      </c>
      <c r="P402" s="27">
        <f t="shared" si="573"/>
        <v>19</v>
      </c>
      <c r="Q402" s="27">
        <f t="shared" si="573"/>
        <v>7</v>
      </c>
      <c r="R402" s="27">
        <f t="shared" si="573"/>
        <v>3</v>
      </c>
      <c r="S402" s="27">
        <f t="shared" si="573"/>
        <v>2</v>
      </c>
      <c r="T402" s="27">
        <f t="shared" si="573"/>
        <v>5</v>
      </c>
      <c r="U402" s="27">
        <f t="shared" si="573"/>
        <v>1</v>
      </c>
      <c r="V402" s="28">
        <f t="shared" ref="V402" si="574">(H402+N402+Q402)/(F402+N402+Q402+O402)</f>
        <v>0.43650793650793651</v>
      </c>
      <c r="W402" s="28">
        <f t="shared" ref="W402" si="575">(I402+J402*2+K402*3+L402*4)/F402</f>
        <v>0.40206185567010311</v>
      </c>
      <c r="X402" s="28">
        <f t="shared" ref="X402" si="576">V402+W402</f>
        <v>0.83856979217803962</v>
      </c>
      <c r="Y402" s="29">
        <f t="shared" ref="Y402" si="577">H402/F402</f>
        <v>0.30927835051546393</v>
      </c>
    </row>
    <row r="403" spans="2:25" x14ac:dyDescent="0.25">
      <c r="B403" s="108"/>
      <c r="C403" s="27" t="s">
        <v>81</v>
      </c>
      <c r="D403" s="27">
        <f t="shared" ref="D403:M403" si="578">D232+D294+D385+D328+D138+D6+D40++D156+D265+D58+D215+D357+D371+D249+D23+D312+D173+D88+D120</f>
        <v>124</v>
      </c>
      <c r="E403" s="27">
        <f t="shared" si="578"/>
        <v>374</v>
      </c>
      <c r="F403" s="27">
        <f t="shared" si="578"/>
        <v>295</v>
      </c>
      <c r="G403" s="27">
        <f t="shared" si="578"/>
        <v>87</v>
      </c>
      <c r="H403" s="27">
        <f t="shared" si="578"/>
        <v>93</v>
      </c>
      <c r="I403" s="27">
        <f t="shared" si="578"/>
        <v>62</v>
      </c>
      <c r="J403" s="27">
        <f t="shared" si="578"/>
        <v>24</v>
      </c>
      <c r="K403" s="27">
        <f t="shared" si="578"/>
        <v>1</v>
      </c>
      <c r="L403" s="27">
        <f t="shared" si="578"/>
        <v>6</v>
      </c>
      <c r="M403" s="27">
        <f t="shared" si="578"/>
        <v>79</v>
      </c>
      <c r="N403" s="27">
        <f>N385+N371+N328+N312+N294+N265+N249+N232+N215+N173+N156+N138+N120+N88+N58+N40+N23+N6</f>
        <v>46</v>
      </c>
      <c r="O403" s="27">
        <f t="shared" ref="O403:U403" si="579">O232+O294+O385+O328+O138+O6+O40++O156+O265+O58+O215+O357+O371+O249+O23+O312+O173+O88+O120</f>
        <v>4</v>
      </c>
      <c r="P403" s="27">
        <f t="shared" si="579"/>
        <v>54</v>
      </c>
      <c r="Q403" s="27">
        <f t="shared" si="579"/>
        <v>26</v>
      </c>
      <c r="R403" s="27">
        <f t="shared" si="579"/>
        <v>9</v>
      </c>
      <c r="S403" s="27">
        <f t="shared" si="579"/>
        <v>12</v>
      </c>
      <c r="T403" s="27">
        <f t="shared" si="579"/>
        <v>32</v>
      </c>
      <c r="U403" s="27">
        <f t="shared" si="579"/>
        <v>4</v>
      </c>
      <c r="V403" s="28">
        <f t="shared" ref="V403" si="580">(H403+N403+Q403)/(F403+N403+Q403+O403)</f>
        <v>0.44474393530997303</v>
      </c>
      <c r="W403" s="28">
        <f t="shared" ref="W403" si="581">(I403+J403*2+K403*3+L403*4)/F403</f>
        <v>0.46440677966101696</v>
      </c>
      <c r="X403" s="28">
        <f t="shared" ref="X403" si="582">V403+W403</f>
        <v>0.90915071497098998</v>
      </c>
      <c r="Y403" s="29">
        <f t="shared" ref="Y403" si="583">H403/F403</f>
        <v>0.31525423728813562</v>
      </c>
    </row>
    <row r="404" spans="2:25" x14ac:dyDescent="0.25">
      <c r="B404" s="108"/>
      <c r="C404" s="27" t="s">
        <v>82</v>
      </c>
      <c r="D404" s="27">
        <f>D7+D24+D41+D59+D89+D104++D121+D139+D157++D174+D190++D216+D233+D250+D266+D281+D295+D313+D329+D346+D358+D372+D386+D202</f>
        <v>38</v>
      </c>
      <c r="E404" s="27">
        <f t="shared" ref="E404:U404" si="584">E7+E24+E41+E59+E89+E104++E121+E139+E157++E174+E190++E216+E233+E250+E266+E281+E295+E313+E329+E346+E358+E372+E386</f>
        <v>129</v>
      </c>
      <c r="F404" s="27">
        <f t="shared" si="584"/>
        <v>98</v>
      </c>
      <c r="G404" s="27">
        <f t="shared" si="584"/>
        <v>26</v>
      </c>
      <c r="H404" s="27">
        <f t="shared" si="584"/>
        <v>29</v>
      </c>
      <c r="I404" s="27">
        <f t="shared" si="584"/>
        <v>22</v>
      </c>
      <c r="J404" s="27">
        <f t="shared" si="584"/>
        <v>7</v>
      </c>
      <c r="K404" s="27">
        <f t="shared" si="584"/>
        <v>0</v>
      </c>
      <c r="L404" s="27">
        <f t="shared" si="584"/>
        <v>0</v>
      </c>
      <c r="M404" s="27">
        <f t="shared" si="584"/>
        <v>20</v>
      </c>
      <c r="N404" s="27">
        <f t="shared" si="584"/>
        <v>14</v>
      </c>
      <c r="O404" s="27">
        <f t="shared" si="584"/>
        <v>8</v>
      </c>
      <c r="P404" s="27">
        <f>P7+P24+P41+P59+P89+P104++P121+P139+P157++P174+P190++P216+P233+'Batting by month'!P250+P266+P281+P295+P313+P329+P346+P358+P372+P386+P202</f>
        <v>21</v>
      </c>
      <c r="Q404" s="27">
        <f t="shared" si="584"/>
        <v>7</v>
      </c>
      <c r="R404" s="27">
        <f t="shared" si="584"/>
        <v>8</v>
      </c>
      <c r="S404" s="27">
        <f t="shared" si="584"/>
        <v>6</v>
      </c>
      <c r="T404" s="27">
        <f t="shared" si="584"/>
        <v>6</v>
      </c>
      <c r="U404" s="27">
        <f t="shared" si="584"/>
        <v>1</v>
      </c>
      <c r="V404" s="28">
        <f t="shared" ref="V404" si="585">(H404+N404+Q404)/(F404+N404+Q404+O404)</f>
        <v>0.39370078740157483</v>
      </c>
      <c r="W404" s="28">
        <f t="shared" ref="W404" si="586">(I404+J404*2+K404*3+L404*4)/F404</f>
        <v>0.36734693877551022</v>
      </c>
      <c r="X404" s="28">
        <f t="shared" ref="X404" si="587">V404+W404</f>
        <v>0.76104772617708505</v>
      </c>
      <c r="Y404" s="29">
        <f t="shared" ref="Y404" si="588">H404/F404</f>
        <v>0.29591836734693877</v>
      </c>
    </row>
    <row r="405" spans="2:25" x14ac:dyDescent="0.25">
      <c r="B405" s="108"/>
      <c r="C405" s="47" t="s">
        <v>110</v>
      </c>
      <c r="D405" s="47">
        <f>SUM(D401:D404)</f>
        <v>305</v>
      </c>
      <c r="E405" s="47">
        <f t="shared" ref="E405:U405" si="589">SUM(E401:E404)</f>
        <v>977</v>
      </c>
      <c r="F405" s="47">
        <f t="shared" si="589"/>
        <v>786</v>
      </c>
      <c r="G405" s="47">
        <f t="shared" si="589"/>
        <v>214</v>
      </c>
      <c r="H405" s="47">
        <f t="shared" si="589"/>
        <v>235</v>
      </c>
      <c r="I405" s="47">
        <f t="shared" si="589"/>
        <v>161</v>
      </c>
      <c r="J405" s="47">
        <f t="shared" si="589"/>
        <v>58</v>
      </c>
      <c r="K405" s="47">
        <f t="shared" si="589"/>
        <v>7</v>
      </c>
      <c r="L405" s="47">
        <f t="shared" si="589"/>
        <v>9</v>
      </c>
      <c r="M405" s="47">
        <f>SUM(M401:M404)</f>
        <v>184</v>
      </c>
      <c r="N405" s="47">
        <f t="shared" si="589"/>
        <v>119</v>
      </c>
      <c r="O405" s="47">
        <f t="shared" si="589"/>
        <v>19</v>
      </c>
      <c r="P405" s="47">
        <f t="shared" si="589"/>
        <v>158</v>
      </c>
      <c r="Q405" s="47">
        <f t="shared" si="589"/>
        <v>48</v>
      </c>
      <c r="R405" s="47">
        <f t="shared" si="589"/>
        <v>38</v>
      </c>
      <c r="S405" s="47">
        <f t="shared" si="589"/>
        <v>28</v>
      </c>
      <c r="T405" s="47">
        <f t="shared" si="589"/>
        <v>63</v>
      </c>
      <c r="U405" s="47">
        <f t="shared" si="589"/>
        <v>9</v>
      </c>
      <c r="V405" s="109">
        <f t="shared" si="569"/>
        <v>0.41358024691358025</v>
      </c>
      <c r="W405" s="109">
        <f t="shared" si="570"/>
        <v>0.42493638676844786</v>
      </c>
      <c r="X405" s="109">
        <f t="shared" si="571"/>
        <v>0.83851663368202811</v>
      </c>
      <c r="Y405" s="110">
        <f t="shared" si="572"/>
        <v>0.29898218829516537</v>
      </c>
    </row>
    <row r="406" spans="2:25" x14ac:dyDescent="0.25">
      <c r="B406" s="108"/>
      <c r="C406" s="4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8"/>
      <c r="W406" s="28"/>
      <c r="X406" s="28"/>
      <c r="Y406" s="29"/>
    </row>
    <row r="407" spans="2:25" x14ac:dyDescent="0.25">
      <c r="B407" s="108"/>
      <c r="C407" s="47" t="s">
        <v>111</v>
      </c>
      <c r="D407" s="47" t="s">
        <v>48</v>
      </c>
      <c r="E407" s="47" t="s">
        <v>49</v>
      </c>
      <c r="F407" s="47" t="s">
        <v>0</v>
      </c>
      <c r="G407" s="47" t="s">
        <v>1</v>
      </c>
      <c r="H407" s="47" t="s">
        <v>2</v>
      </c>
      <c r="I407" s="47" t="s">
        <v>9</v>
      </c>
      <c r="J407" s="47" t="s">
        <v>11</v>
      </c>
      <c r="K407" s="47" t="s">
        <v>50</v>
      </c>
      <c r="L407" s="47" t="s">
        <v>51</v>
      </c>
      <c r="M407" s="47" t="s">
        <v>3</v>
      </c>
      <c r="N407" s="47" t="s">
        <v>4</v>
      </c>
      <c r="O407" s="47" t="s">
        <v>52</v>
      </c>
      <c r="P407" s="47" t="s">
        <v>5</v>
      </c>
      <c r="Q407" s="47" t="s">
        <v>53</v>
      </c>
      <c r="R407" s="47" t="s">
        <v>54</v>
      </c>
      <c r="S407" s="47" t="s">
        <v>55</v>
      </c>
      <c r="T407" s="47" t="s">
        <v>56</v>
      </c>
      <c r="U407" s="47" t="s">
        <v>57</v>
      </c>
      <c r="V407" s="47" t="s">
        <v>58</v>
      </c>
      <c r="W407" s="47" t="s">
        <v>59</v>
      </c>
      <c r="X407" s="47" t="s">
        <v>60</v>
      </c>
      <c r="Y407" s="125" t="s">
        <v>61</v>
      </c>
    </row>
    <row r="408" spans="2:25" x14ac:dyDescent="0.25">
      <c r="B408" s="108"/>
      <c r="C408" s="27" t="s">
        <v>107</v>
      </c>
      <c r="D408" s="27">
        <f>D237+D299+D390+D333+D11+D45++D161+D270+D63+D220+D28+D317+D178+D93+D125</f>
        <v>27</v>
      </c>
      <c r="E408" s="27">
        <f>E11+E28+E45+E63+E93+E125+E143+E161+E178+E220+E270+E299+E317+E333+E390+E237</f>
        <v>87</v>
      </c>
      <c r="F408" s="27">
        <f>F237+F299+F390+F333+F11+F45++F161+F270+F63+F220+F28+F317+F178+F93+F125+F143</f>
        <v>74</v>
      </c>
      <c r="G408" s="27">
        <f>G237+G299+G390+G333+G11+G45++G161+G270+G63+G220+G28+G317+G178+G93+G125+G143</f>
        <v>6</v>
      </c>
      <c r="H408" s="27">
        <f>H237+H299+H390+H333+H11+H45++H161+H270+H63+H220+H28+H317+H178+H93+H125+H143</f>
        <v>13</v>
      </c>
      <c r="I408" s="27">
        <f>I237+I299+I390+I333+I11+I45++I161+I270+I63+I220+I28+I317+I178+I93+I125+I143</f>
        <v>6</v>
      </c>
      <c r="J408" s="27">
        <f t="shared" ref="J408:U408" si="590">J237+J299+J390+J333+J11+J45++J161+J270+J63+J220+J28+J317+J178+J93+J125</f>
        <v>7</v>
      </c>
      <c r="K408" s="27">
        <f t="shared" si="590"/>
        <v>0</v>
      </c>
      <c r="L408" s="27">
        <f t="shared" si="590"/>
        <v>0</v>
      </c>
      <c r="M408" s="27">
        <f t="shared" si="590"/>
        <v>5</v>
      </c>
      <c r="N408" s="27">
        <f t="shared" si="590"/>
        <v>10</v>
      </c>
      <c r="O408" s="27">
        <f t="shared" si="590"/>
        <v>0</v>
      </c>
      <c r="P408" s="27">
        <f t="shared" si="590"/>
        <v>27</v>
      </c>
      <c r="Q408" s="27">
        <f t="shared" si="590"/>
        <v>2</v>
      </c>
      <c r="R408" s="27">
        <f t="shared" si="590"/>
        <v>1</v>
      </c>
      <c r="S408" s="27">
        <f t="shared" si="590"/>
        <v>2</v>
      </c>
      <c r="T408" s="27">
        <f t="shared" si="590"/>
        <v>4</v>
      </c>
      <c r="U408" s="27">
        <f t="shared" si="590"/>
        <v>0</v>
      </c>
      <c r="V408" s="28">
        <f>(H408+N408+Q408)/(F408+N408+Q408+O408)</f>
        <v>0.29069767441860467</v>
      </c>
      <c r="W408" s="28">
        <f>(I408+J408*2+K408*3+L408*4)/F408</f>
        <v>0.27027027027027029</v>
      </c>
      <c r="X408" s="28">
        <f>V408+W408</f>
        <v>0.5609679446888749</v>
      </c>
      <c r="Y408" s="29">
        <f>H408/F408</f>
        <v>0.17567567567567569</v>
      </c>
    </row>
    <row r="409" spans="2:25" x14ac:dyDescent="0.25">
      <c r="B409" s="108"/>
      <c r="C409" s="27" t="s">
        <v>149</v>
      </c>
      <c r="D409" s="27">
        <f>D238+D300+D391+D334+D144+D12+D46+D271+D64+D179+D94+D126</f>
        <v>18</v>
      </c>
      <c r="E409" s="27">
        <f>E238+E300+E391+E334+E144+E12+E46+E271+E64+E179+E94+E126+E29</f>
        <v>51</v>
      </c>
      <c r="F409" s="27">
        <f>F238+F300+F391+F334+F144+F12+F46+F271+F64+F179+F94+F126+F29</f>
        <v>45</v>
      </c>
      <c r="G409" s="27">
        <f>G238+G300+G391+G334+G144+G12+G46+G271+G64+G179+G94+G126+G29</f>
        <v>8</v>
      </c>
      <c r="H409" s="27">
        <f>H238+H300+H391+H334+H144+H12+H46+H271+H64+H179+H94+H126+H29</f>
        <v>9</v>
      </c>
      <c r="I409" s="27">
        <f t="shared" ref="I409:O409" si="591">I238+I300+I391+I334+I144+I12+I46+I271+I64+I179+I94+I126</f>
        <v>6</v>
      </c>
      <c r="J409" s="27">
        <f t="shared" si="591"/>
        <v>2</v>
      </c>
      <c r="K409" s="27">
        <f t="shared" si="591"/>
        <v>0</v>
      </c>
      <c r="L409" s="27">
        <f t="shared" si="591"/>
        <v>1</v>
      </c>
      <c r="M409" s="27">
        <f t="shared" si="591"/>
        <v>6</v>
      </c>
      <c r="N409" s="27">
        <f t="shared" si="591"/>
        <v>2</v>
      </c>
      <c r="O409" s="27">
        <f t="shared" si="591"/>
        <v>0</v>
      </c>
      <c r="P409" s="27">
        <f>P238+P300+P391+P334+P144+P12+P46+P271+P64+P179+P94+P126+P29</f>
        <v>9</v>
      </c>
      <c r="Q409" s="27">
        <f>Q238+Q300+Q391+Q334+Q144+Q12+Q46+Q271+Q64+Q179+Q94+Q126+Q29</f>
        <v>3</v>
      </c>
      <c r="R409" s="27">
        <f>R238+R300+R391+R334+R144+R12+R46+R271+R64+R179+R94+R126</f>
        <v>1</v>
      </c>
      <c r="S409" s="27">
        <f>S238+S300+S391+S334+S144+S12+S46+S271+S64+S179+S94+S126</f>
        <v>1</v>
      </c>
      <c r="T409" s="27">
        <f>T238+T300+T391+T334+T144+T12+T46+T271+T64+T179+T94+T126</f>
        <v>2</v>
      </c>
      <c r="U409" s="27">
        <f>U238+U300+U391+U334+U144+U12+U46+U271+U64+U179+U94+U126</f>
        <v>0</v>
      </c>
      <c r="V409" s="28">
        <f>(H409+N409+Q409)/(F409+N409+Q409+O409)</f>
        <v>0.28000000000000003</v>
      </c>
      <c r="W409" s="28">
        <f>(I409+J409*2+K409*3+L409*4)/F409</f>
        <v>0.31111111111111112</v>
      </c>
      <c r="X409" s="28">
        <f>V409+W409</f>
        <v>0.59111111111111114</v>
      </c>
      <c r="Y409" s="29">
        <f>H409/F409</f>
        <v>0.2</v>
      </c>
    </row>
    <row r="410" spans="2:25" x14ac:dyDescent="0.25">
      <c r="B410" s="108"/>
      <c r="C410" s="27" t="s">
        <v>112</v>
      </c>
      <c r="D410" s="27">
        <f>D239+D301+D392+D335+D138+D6+D40+D156+D272+D65+D221+D254+D318+D180+D95+D127</f>
        <v>57</v>
      </c>
      <c r="E410" s="27">
        <f t="shared" ref="E410:J410" si="592">E13+E47+E65+E95+E127+E145+E162+E180+E221++E239+E254+E272+E301+E318+E335+E392</f>
        <v>90</v>
      </c>
      <c r="F410" s="27">
        <f t="shared" si="592"/>
        <v>72</v>
      </c>
      <c r="G410" s="27">
        <f t="shared" si="592"/>
        <v>16</v>
      </c>
      <c r="H410" s="27">
        <f t="shared" si="592"/>
        <v>22</v>
      </c>
      <c r="I410" s="27">
        <f t="shared" si="592"/>
        <v>18</v>
      </c>
      <c r="J410" s="27">
        <f t="shared" si="592"/>
        <v>4</v>
      </c>
      <c r="K410" s="27">
        <f>K13+K47+K65+K95+K127+K145+K162+K180+K221+K239+K254+K272+K301+K318+K335+K392</f>
        <v>0</v>
      </c>
      <c r="L410" s="27">
        <f t="shared" ref="L410:U410" si="593">L13+L47+L65+L95+L127+L145+L162+L180+L221++L239+L254+L272+L301+L318+L335+L392</f>
        <v>0</v>
      </c>
      <c r="M410" s="27">
        <f t="shared" si="593"/>
        <v>15</v>
      </c>
      <c r="N410" s="27">
        <f t="shared" si="593"/>
        <v>16</v>
      </c>
      <c r="O410" s="27">
        <f t="shared" si="593"/>
        <v>1</v>
      </c>
      <c r="P410" s="27">
        <f t="shared" si="593"/>
        <v>18</v>
      </c>
      <c r="Q410" s="27">
        <f t="shared" si="593"/>
        <v>1</v>
      </c>
      <c r="R410" s="27">
        <f t="shared" si="593"/>
        <v>0</v>
      </c>
      <c r="S410" s="27">
        <f t="shared" si="593"/>
        <v>2</v>
      </c>
      <c r="T410" s="27">
        <f t="shared" si="593"/>
        <v>5</v>
      </c>
      <c r="U410" s="27">
        <f t="shared" si="593"/>
        <v>0</v>
      </c>
      <c r="V410" s="28">
        <f>(H410+N410+Q410)/(F410+N410+Q410+O410)</f>
        <v>0.43333333333333335</v>
      </c>
      <c r="W410" s="28">
        <f>(I410+J410*2+K410*3+L410*4)/F410</f>
        <v>0.3611111111111111</v>
      </c>
      <c r="X410" s="28">
        <f>V410+W410</f>
        <v>0.79444444444444451</v>
      </c>
      <c r="Y410" s="29">
        <f>H410/F410</f>
        <v>0.30555555555555558</v>
      </c>
    </row>
    <row r="411" spans="2:25" x14ac:dyDescent="0.25">
      <c r="B411" s="108"/>
      <c r="C411" s="27" t="s">
        <v>108</v>
      </c>
      <c r="D411" s="27">
        <f>D30+D48+D66+D96+D128+D146+D163+D181+D222+D240+D255+D302+D336+D393</f>
        <v>60</v>
      </c>
      <c r="E411" s="27">
        <f>E30++E48+E66+E96+E128+E146+E163+E181+E222+E240+E255+E302+E336+E393</f>
        <v>200</v>
      </c>
      <c r="F411" s="27">
        <f>F30+F48++F66+F96+F128+F146+F163+F181+F222+F240+F255+F302+F336+F393</f>
        <v>167</v>
      </c>
      <c r="G411" s="27">
        <f t="shared" ref="G411:U411" si="594">G30+G48++G66+G96+G128+G146+G163+G181+G222+G240+G255+G302+G336+G393</f>
        <v>42</v>
      </c>
      <c r="H411" s="27">
        <f t="shared" si="594"/>
        <v>55</v>
      </c>
      <c r="I411" s="27">
        <f t="shared" si="594"/>
        <v>45</v>
      </c>
      <c r="J411" s="27">
        <f t="shared" si="594"/>
        <v>8</v>
      </c>
      <c r="K411" s="27">
        <f t="shared" si="594"/>
        <v>0</v>
      </c>
      <c r="L411" s="27">
        <f t="shared" si="594"/>
        <v>2</v>
      </c>
      <c r="M411" s="27">
        <f t="shared" si="594"/>
        <v>34</v>
      </c>
      <c r="N411" s="27">
        <f>N30+N48++N66+N96+N128+N146+N163+N181+N222+N240+N255+N302+N336+N393</f>
        <v>20</v>
      </c>
      <c r="O411" s="27">
        <f t="shared" si="594"/>
        <v>5</v>
      </c>
      <c r="P411" s="27">
        <f t="shared" si="594"/>
        <v>29</v>
      </c>
      <c r="Q411" s="27">
        <f t="shared" si="594"/>
        <v>6</v>
      </c>
      <c r="R411" s="27">
        <f t="shared" si="594"/>
        <v>11</v>
      </c>
      <c r="S411" s="27">
        <f t="shared" si="594"/>
        <v>5</v>
      </c>
      <c r="T411" s="27">
        <f>T30+T48++T66+T96+T128+T146+T163+T181+T222+T240+T255+T302+T336+T393</f>
        <v>13</v>
      </c>
      <c r="U411" s="27">
        <f t="shared" si="594"/>
        <v>3</v>
      </c>
      <c r="V411" s="28">
        <f>(H411+N411+Q411)/(F411+N411+Q411+O411)</f>
        <v>0.40909090909090912</v>
      </c>
      <c r="W411" s="28">
        <f>(I411+J411*2+K411*3+L411*4)/F411</f>
        <v>0.41317365269461076</v>
      </c>
      <c r="X411" s="28">
        <f>V411+W411</f>
        <v>0.82226456178551988</v>
      </c>
      <c r="Y411" s="29">
        <f>H411/F411</f>
        <v>0.32934131736526945</v>
      </c>
    </row>
    <row r="412" spans="2:25" x14ac:dyDescent="0.25">
      <c r="B412" s="108"/>
      <c r="C412" s="27" t="s">
        <v>109</v>
      </c>
      <c r="D412" s="27">
        <f>D14+D31+D49+D67+D97+D147+D182+D223+D241+D273+D319+D337+D376</f>
        <v>28</v>
      </c>
      <c r="E412" s="27">
        <f t="shared" ref="E412:U412" si="595">E14+E31+E49+E67+E97+E147+E182+E223+E241+E273+E319+E337+E376</f>
        <v>92</v>
      </c>
      <c r="F412" s="27">
        <f t="shared" si="595"/>
        <v>82</v>
      </c>
      <c r="G412" s="27">
        <f t="shared" si="595"/>
        <v>19</v>
      </c>
      <c r="H412" s="27">
        <f t="shared" si="595"/>
        <v>27</v>
      </c>
      <c r="I412" s="27">
        <f t="shared" si="595"/>
        <v>15</v>
      </c>
      <c r="J412" s="27">
        <f t="shared" si="595"/>
        <v>8</v>
      </c>
      <c r="K412" s="27">
        <f t="shared" si="595"/>
        <v>0</v>
      </c>
      <c r="L412" s="27">
        <f t="shared" si="595"/>
        <v>5</v>
      </c>
      <c r="M412" s="27">
        <f t="shared" si="595"/>
        <v>18</v>
      </c>
      <c r="N412" s="27">
        <f>N14+N31+N49+N67+N97+N147+N182+N223+N241+N273+N319+N337+N376</f>
        <v>11</v>
      </c>
      <c r="O412" s="27">
        <f t="shared" si="595"/>
        <v>1</v>
      </c>
      <c r="P412" s="27">
        <f t="shared" si="595"/>
        <v>23</v>
      </c>
      <c r="Q412" s="27">
        <f t="shared" si="595"/>
        <v>1</v>
      </c>
      <c r="R412" s="27">
        <f t="shared" si="595"/>
        <v>0</v>
      </c>
      <c r="S412" s="27">
        <f t="shared" si="595"/>
        <v>7</v>
      </c>
      <c r="T412" s="27">
        <f t="shared" si="595"/>
        <v>1</v>
      </c>
      <c r="U412" s="27">
        <f t="shared" si="595"/>
        <v>2</v>
      </c>
      <c r="V412" s="28">
        <f>(H412+N412+Q412)/(F412+N412+Q412+O412)</f>
        <v>0.41052631578947368</v>
      </c>
      <c r="W412" s="28">
        <f>(I412+J412*2+K412*3+L412*4)/F412</f>
        <v>0.62195121951219512</v>
      </c>
      <c r="X412" s="28">
        <f>V412+W412</f>
        <v>1.0324775353016689</v>
      </c>
      <c r="Y412" s="29">
        <f>H412/F412</f>
        <v>0.32926829268292684</v>
      </c>
    </row>
    <row r="413" spans="2:25" x14ac:dyDescent="0.25">
      <c r="B413" s="108"/>
      <c r="C413" s="47" t="s">
        <v>111</v>
      </c>
      <c r="D413" s="47">
        <f t="shared" ref="D413:U413" si="596">SUM(D408:D412)</f>
        <v>190</v>
      </c>
      <c r="E413" s="47">
        <f t="shared" si="596"/>
        <v>520</v>
      </c>
      <c r="F413" s="47">
        <f t="shared" si="596"/>
        <v>440</v>
      </c>
      <c r="G413" s="47">
        <f t="shared" si="596"/>
        <v>91</v>
      </c>
      <c r="H413" s="47">
        <f t="shared" si="596"/>
        <v>126</v>
      </c>
      <c r="I413" s="47">
        <f t="shared" si="596"/>
        <v>90</v>
      </c>
      <c r="J413" s="47">
        <f t="shared" si="596"/>
        <v>29</v>
      </c>
      <c r="K413" s="47">
        <f t="shared" si="596"/>
        <v>0</v>
      </c>
      <c r="L413" s="47">
        <f t="shared" si="596"/>
        <v>8</v>
      </c>
      <c r="M413" s="47">
        <f t="shared" si="596"/>
        <v>78</v>
      </c>
      <c r="N413" s="47">
        <f>SUM(N408:N412)</f>
        <v>59</v>
      </c>
      <c r="O413" s="47">
        <f t="shared" si="596"/>
        <v>7</v>
      </c>
      <c r="P413" s="47">
        <f t="shared" si="596"/>
        <v>106</v>
      </c>
      <c r="Q413" s="47">
        <f t="shared" si="596"/>
        <v>13</v>
      </c>
      <c r="R413" s="47">
        <f t="shared" si="596"/>
        <v>13</v>
      </c>
      <c r="S413" s="47">
        <f t="shared" si="596"/>
        <v>17</v>
      </c>
      <c r="T413" s="47">
        <f t="shared" si="596"/>
        <v>25</v>
      </c>
      <c r="U413" s="47">
        <f t="shared" si="596"/>
        <v>5</v>
      </c>
      <c r="V413" s="109">
        <f t="shared" ref="V413" si="597">(H413+N413+Q413)/(F413+N413+Q413+O413)</f>
        <v>0.38150289017341038</v>
      </c>
      <c r="W413" s="109">
        <f t="shared" ref="W413" si="598">(I413+J413*2+K413*3+L413*4)/F413</f>
        <v>0.40909090909090912</v>
      </c>
      <c r="X413" s="109">
        <f t="shared" ref="X413" si="599">V413+W413</f>
        <v>0.7905937992643195</v>
      </c>
      <c r="Y413" s="110">
        <f t="shared" ref="Y413" si="600">H413/F413</f>
        <v>0.28636363636363638</v>
      </c>
    </row>
    <row r="414" spans="2:25" x14ac:dyDescent="0.25">
      <c r="B414" s="108"/>
      <c r="C414" s="46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111"/>
      <c r="W414" s="111"/>
      <c r="X414" s="111"/>
      <c r="Y414" s="112"/>
    </row>
    <row r="415" spans="2:25" ht="15.75" thickBot="1" x14ac:dyDescent="0.3">
      <c r="B415" s="113"/>
      <c r="C415" s="31" t="s">
        <v>113</v>
      </c>
      <c r="D415" s="31">
        <f t="shared" ref="D415:U415" si="601">D405+D413</f>
        <v>495</v>
      </c>
      <c r="E415" s="31">
        <f t="shared" si="601"/>
        <v>1497</v>
      </c>
      <c r="F415" s="31">
        <f t="shared" si="601"/>
        <v>1226</v>
      </c>
      <c r="G415" s="31">
        <f t="shared" si="601"/>
        <v>305</v>
      </c>
      <c r="H415" s="31">
        <f t="shared" si="601"/>
        <v>361</v>
      </c>
      <c r="I415" s="31">
        <f t="shared" si="601"/>
        <v>251</v>
      </c>
      <c r="J415" s="31">
        <f t="shared" si="601"/>
        <v>87</v>
      </c>
      <c r="K415" s="31">
        <f>K405+K413</f>
        <v>7</v>
      </c>
      <c r="L415" s="31">
        <f t="shared" si="601"/>
        <v>17</v>
      </c>
      <c r="M415" s="31">
        <f>M405+M413</f>
        <v>262</v>
      </c>
      <c r="N415" s="31">
        <f t="shared" si="601"/>
        <v>178</v>
      </c>
      <c r="O415" s="31">
        <f t="shared" si="601"/>
        <v>26</v>
      </c>
      <c r="P415" s="31">
        <f t="shared" si="601"/>
        <v>264</v>
      </c>
      <c r="Q415" s="31">
        <f t="shared" si="601"/>
        <v>61</v>
      </c>
      <c r="R415" s="31">
        <f t="shared" si="601"/>
        <v>51</v>
      </c>
      <c r="S415" s="31">
        <f t="shared" si="601"/>
        <v>45</v>
      </c>
      <c r="T415" s="31">
        <f t="shared" si="601"/>
        <v>88</v>
      </c>
      <c r="U415" s="31">
        <f t="shared" si="601"/>
        <v>14</v>
      </c>
      <c r="V415" s="114">
        <f t="shared" ref="V415" si="602">(H415+N415+Q415)/(F415+N415+Q415+O415)</f>
        <v>0.4024144869215292</v>
      </c>
      <c r="W415" s="114">
        <f t="shared" ref="W415" si="603">(I415+J415*2+K415*3+L415*4)/F415</f>
        <v>0.4192495921696574</v>
      </c>
      <c r="X415" s="114">
        <f t="shared" ref="X415" si="604">V415+W415</f>
        <v>0.82166407909118666</v>
      </c>
      <c r="Y415" s="115">
        <f t="shared" ref="Y415" si="605">H415/F415</f>
        <v>0.29445350734094616</v>
      </c>
    </row>
  </sheetData>
  <pageMargins left="0.7" right="0.7" top="0.75" bottom="0.75" header="0.3" footer="0.3"/>
  <pageSetup orientation="portrait" horizontalDpi="0" verticalDpi="0" r:id="rId1"/>
  <ignoredErrors>
    <ignoredError sqref="E408 P409 K410 N403 V346:Y346 V202:Y202 P40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4EC2-07B6-44F4-AB7C-5167704BA161}">
  <dimension ref="B1:AL227"/>
  <sheetViews>
    <sheetView showGridLines="0" workbookViewId="0"/>
  </sheetViews>
  <sheetFormatPr defaultRowHeight="15" x14ac:dyDescent="0.25"/>
  <cols>
    <col min="2" max="2" width="19.5703125" style="7" customWidth="1"/>
    <col min="3" max="3" width="14" customWidth="1"/>
    <col min="4" max="5" width="4.7109375" style="1" customWidth="1"/>
    <col min="6" max="6" width="4.7109375" customWidth="1"/>
    <col min="7" max="7" width="9.28515625" style="185" bestFit="1" customWidth="1"/>
    <col min="8" max="17" width="4.7109375" customWidth="1"/>
    <col min="18" max="18" width="6.42578125" customWidth="1"/>
    <col min="19" max="19" width="7.28515625" customWidth="1"/>
    <col min="21" max="21" width="21.28515625" customWidth="1"/>
    <col min="22" max="38" width="6.7109375" customWidth="1"/>
  </cols>
  <sheetData>
    <row r="1" spans="2:21" ht="23.25" x14ac:dyDescent="0.35">
      <c r="B1" s="93" t="s">
        <v>18</v>
      </c>
      <c r="C1" s="1"/>
      <c r="F1" s="1"/>
      <c r="G1" s="9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21" ht="15" customHeight="1" thickBot="1" x14ac:dyDescent="0.35">
      <c r="B2" s="4"/>
      <c r="C2" s="1"/>
      <c r="F2" s="1"/>
      <c r="G2" s="9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1" ht="18.75" x14ac:dyDescent="0.3">
      <c r="B3" s="96" t="s">
        <v>12</v>
      </c>
      <c r="C3" s="94" t="s">
        <v>110</v>
      </c>
      <c r="D3" s="94" t="s">
        <v>67</v>
      </c>
      <c r="E3" s="94" t="s">
        <v>68</v>
      </c>
      <c r="F3" s="94" t="s">
        <v>69</v>
      </c>
      <c r="G3" s="184" t="s">
        <v>20</v>
      </c>
      <c r="H3" s="94" t="s">
        <v>21</v>
      </c>
      <c r="I3" s="94" t="s">
        <v>70</v>
      </c>
      <c r="J3" s="94" t="s">
        <v>51</v>
      </c>
      <c r="K3" s="94" t="s">
        <v>5</v>
      </c>
      <c r="L3" s="94" t="s">
        <v>4</v>
      </c>
      <c r="M3" s="94" t="s">
        <v>53</v>
      </c>
      <c r="N3" s="94" t="s">
        <v>71</v>
      </c>
      <c r="O3" s="94" t="s">
        <v>72</v>
      </c>
      <c r="P3" s="94" t="s">
        <v>73</v>
      </c>
      <c r="Q3" s="94" t="s">
        <v>74</v>
      </c>
      <c r="R3" s="159" t="s">
        <v>75</v>
      </c>
      <c r="S3" s="160" t="s">
        <v>76</v>
      </c>
    </row>
    <row r="4" spans="2:21" ht="18.75" x14ac:dyDescent="0.3">
      <c r="B4" s="97" t="s">
        <v>142</v>
      </c>
      <c r="C4" s="10" t="s">
        <v>79</v>
      </c>
      <c r="D4" s="10">
        <v>2</v>
      </c>
      <c r="E4" s="10">
        <v>0</v>
      </c>
      <c r="F4" s="10">
        <v>0</v>
      </c>
      <c r="G4" s="10">
        <v>6</v>
      </c>
      <c r="H4" s="10">
        <v>5</v>
      </c>
      <c r="I4" s="10">
        <v>7</v>
      </c>
      <c r="J4" s="10">
        <v>0</v>
      </c>
      <c r="K4" s="10">
        <v>3</v>
      </c>
      <c r="L4" s="10">
        <v>4</v>
      </c>
      <c r="M4" s="10">
        <v>1</v>
      </c>
      <c r="N4" s="10">
        <v>3</v>
      </c>
      <c r="O4" s="10">
        <v>0</v>
      </c>
      <c r="P4" s="10">
        <v>0</v>
      </c>
      <c r="Q4" s="10">
        <v>0</v>
      </c>
      <c r="R4" s="15">
        <f t="shared" ref="R4" si="0">H4*9/G4</f>
        <v>7.5</v>
      </c>
      <c r="S4" s="32">
        <f t="shared" ref="S4" si="1">(I4+L4)/G4</f>
        <v>1.8333333333333333</v>
      </c>
    </row>
    <row r="5" spans="2:21" x14ac:dyDescent="0.25">
      <c r="B5" s="98"/>
      <c r="C5" s="10" t="s">
        <v>80</v>
      </c>
      <c r="D5" s="10">
        <f>'June Update'!C47</f>
        <v>1</v>
      </c>
      <c r="E5" s="10">
        <f>'June Update'!D47</f>
        <v>0</v>
      </c>
      <c r="F5" s="10">
        <f>'June Update'!E47</f>
        <v>0</v>
      </c>
      <c r="G5" s="10">
        <f>'June Update'!F47</f>
        <v>2</v>
      </c>
      <c r="H5" s="10">
        <f>'June Update'!G47</f>
        <v>1</v>
      </c>
      <c r="I5" s="10">
        <f>'June Update'!H47</f>
        <v>2</v>
      </c>
      <c r="J5" s="10">
        <f>'June Update'!I47</f>
        <v>1</v>
      </c>
      <c r="K5" s="10">
        <f>'June Update'!J47</f>
        <v>3</v>
      </c>
      <c r="L5" s="10">
        <f>'June Update'!K47</f>
        <v>0</v>
      </c>
      <c r="M5" s="10">
        <f>'June Update'!L47</f>
        <v>0</v>
      </c>
      <c r="N5" s="10">
        <f>'June Update'!M47</f>
        <v>0</v>
      </c>
      <c r="O5" s="10">
        <f>'June Update'!N47</f>
        <v>0</v>
      </c>
      <c r="P5" s="10">
        <f>'June Update'!O47</f>
        <v>0</v>
      </c>
      <c r="Q5" s="10">
        <f>'June Update'!P47</f>
        <v>1</v>
      </c>
      <c r="R5" s="15">
        <f t="shared" ref="R5" si="2">H5*9/G5</f>
        <v>4.5</v>
      </c>
      <c r="S5" s="32">
        <f t="shared" ref="S5" si="3">(I5+L5)/G5</f>
        <v>1</v>
      </c>
    </row>
    <row r="6" spans="2:21" x14ac:dyDescent="0.25">
      <c r="B6" s="98"/>
      <c r="C6" s="10" t="s">
        <v>81</v>
      </c>
      <c r="D6" s="10">
        <f>'July Update'!C36</f>
        <v>1</v>
      </c>
      <c r="E6" s="10">
        <f>'July Update'!D36</f>
        <v>0</v>
      </c>
      <c r="F6" s="10">
        <f>'July Update'!E36</f>
        <v>0</v>
      </c>
      <c r="G6" s="10">
        <f>'July Update'!F36</f>
        <v>2</v>
      </c>
      <c r="H6" s="10">
        <f>'July Update'!G36</f>
        <v>0</v>
      </c>
      <c r="I6" s="10">
        <f>'July Update'!H36</f>
        <v>2</v>
      </c>
      <c r="J6" s="10">
        <f>'July Update'!I36</f>
        <v>0</v>
      </c>
      <c r="K6" s="10">
        <f>'July Update'!J36</f>
        <v>1</v>
      </c>
      <c r="L6" s="10">
        <f>'July Update'!K36</f>
        <v>0</v>
      </c>
      <c r="M6" s="10">
        <f>'July Update'!L36</f>
        <v>0</v>
      </c>
      <c r="N6" s="10">
        <f>'July Update'!M36</f>
        <v>0</v>
      </c>
      <c r="O6" s="10">
        <f>'July Update'!N36</f>
        <v>0</v>
      </c>
      <c r="P6" s="10">
        <f>'July Update'!O36</f>
        <v>0</v>
      </c>
      <c r="Q6" s="10">
        <f>'July Update'!P36</f>
        <v>0</v>
      </c>
      <c r="R6" s="15">
        <f>'July Update'!Q36</f>
        <v>0</v>
      </c>
      <c r="S6" s="32">
        <f>'July Update'!R36</f>
        <v>1</v>
      </c>
    </row>
    <row r="7" spans="2:21" x14ac:dyDescent="0.25">
      <c r="B7" s="98"/>
      <c r="C7" s="10" t="s">
        <v>82</v>
      </c>
      <c r="D7" s="10">
        <f>'Aug Update'!C51</f>
        <v>0</v>
      </c>
      <c r="E7" s="10">
        <f>'Aug Update'!D51</f>
        <v>0</v>
      </c>
      <c r="F7" s="10">
        <f>'Aug Update'!E51</f>
        <v>0</v>
      </c>
      <c r="G7" s="10">
        <f>'Aug Update'!F51</f>
        <v>0</v>
      </c>
      <c r="H7" s="10">
        <f>'Aug Update'!G51</f>
        <v>0</v>
      </c>
      <c r="I7" s="10">
        <f>'Aug Update'!H51</f>
        <v>0</v>
      </c>
      <c r="J7" s="10">
        <f>'Aug Update'!I51</f>
        <v>0</v>
      </c>
      <c r="K7" s="10">
        <f>'Aug Update'!J51</f>
        <v>0</v>
      </c>
      <c r="L7" s="10">
        <f>'Aug Update'!K51</f>
        <v>0</v>
      </c>
      <c r="M7" s="10">
        <f>'Aug Update'!L51</f>
        <v>0</v>
      </c>
      <c r="N7" s="10">
        <f>'Aug Update'!M51</f>
        <v>0</v>
      </c>
      <c r="O7" s="10">
        <f>'Aug Update'!N51</f>
        <v>0</v>
      </c>
      <c r="P7" s="10">
        <f>'Aug Update'!O51</f>
        <v>0</v>
      </c>
      <c r="Q7" s="10">
        <f>'Aug Update'!P51</f>
        <v>0</v>
      </c>
      <c r="R7" s="15">
        <f>'Aug Update'!Q51</f>
        <v>0</v>
      </c>
      <c r="S7" s="32">
        <f>'Aug Update'!R51</f>
        <v>0</v>
      </c>
    </row>
    <row r="8" spans="2:21" x14ac:dyDescent="0.25">
      <c r="B8" s="98"/>
      <c r="C8" s="17" t="s">
        <v>110</v>
      </c>
      <c r="D8" s="17">
        <f>SUM(D4:D7)</f>
        <v>4</v>
      </c>
      <c r="E8" s="17">
        <f t="shared" ref="E8:Q8" si="4">SUM(E4:E7)</f>
        <v>0</v>
      </c>
      <c r="F8" s="17">
        <f t="shared" si="4"/>
        <v>0</v>
      </c>
      <c r="G8" s="17">
        <f t="shared" si="4"/>
        <v>10</v>
      </c>
      <c r="H8" s="17">
        <f t="shared" si="4"/>
        <v>6</v>
      </c>
      <c r="I8" s="17">
        <f t="shared" si="4"/>
        <v>11</v>
      </c>
      <c r="J8" s="17">
        <f t="shared" si="4"/>
        <v>1</v>
      </c>
      <c r="K8" s="17">
        <f t="shared" si="4"/>
        <v>7</v>
      </c>
      <c r="L8" s="17">
        <f t="shared" si="4"/>
        <v>4</v>
      </c>
      <c r="M8" s="17">
        <f t="shared" si="4"/>
        <v>1</v>
      </c>
      <c r="N8" s="17">
        <f t="shared" si="4"/>
        <v>3</v>
      </c>
      <c r="O8" s="17">
        <f t="shared" si="4"/>
        <v>0</v>
      </c>
      <c r="P8" s="17">
        <f t="shared" si="4"/>
        <v>0</v>
      </c>
      <c r="Q8" s="17">
        <f t="shared" si="4"/>
        <v>1</v>
      </c>
      <c r="R8" s="156">
        <f>8*H8/G8</f>
        <v>4.8</v>
      </c>
      <c r="S8" s="157">
        <f t="shared" ref="S8" si="5">(I8+L8)/G8</f>
        <v>1.5</v>
      </c>
    </row>
    <row r="9" spans="2:21" x14ac:dyDescent="0.25">
      <c r="B9" s="9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56"/>
      <c r="S9" s="157"/>
    </row>
    <row r="10" spans="2:21" x14ac:dyDescent="0.25">
      <c r="B10" s="98"/>
      <c r="C10" s="17" t="s">
        <v>111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56"/>
      <c r="S10" s="157"/>
    </row>
    <row r="11" spans="2:21" x14ac:dyDescent="0.25">
      <c r="B11" s="98"/>
      <c r="C11" s="10" t="s">
        <v>112</v>
      </c>
      <c r="D11" s="10">
        <v>1</v>
      </c>
      <c r="E11" s="1">
        <v>0</v>
      </c>
      <c r="F11" s="10">
        <v>0</v>
      </c>
      <c r="G11" s="13">
        <v>1.6666666666666665</v>
      </c>
      <c r="H11" s="10">
        <v>0</v>
      </c>
      <c r="I11" s="10">
        <v>0</v>
      </c>
      <c r="J11" s="10">
        <v>0</v>
      </c>
      <c r="K11" s="10">
        <v>0</v>
      </c>
      <c r="L11" s="10">
        <v>3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5">
        <f>7*H11/G11</f>
        <v>0</v>
      </c>
      <c r="S11" s="32">
        <f t="shared" ref="S11:S14" si="6">(I11+L11)/G11</f>
        <v>1.8000000000000003</v>
      </c>
    </row>
    <row r="12" spans="2:21" x14ac:dyDescent="0.25">
      <c r="B12" s="98"/>
      <c r="C12" s="10" t="s">
        <v>108</v>
      </c>
      <c r="D12" s="10">
        <v>1</v>
      </c>
      <c r="E12" s="10">
        <v>1</v>
      </c>
      <c r="F12" s="10">
        <v>1</v>
      </c>
      <c r="G12" s="10">
        <v>7</v>
      </c>
      <c r="H12" s="10">
        <v>1</v>
      </c>
      <c r="I12" s="10">
        <v>8</v>
      </c>
      <c r="J12" s="10">
        <v>0</v>
      </c>
      <c r="K12" s="10">
        <v>3</v>
      </c>
      <c r="L12" s="10">
        <v>3</v>
      </c>
      <c r="M12" s="10">
        <v>0</v>
      </c>
      <c r="N12" s="10">
        <v>1</v>
      </c>
      <c r="O12" s="10">
        <v>1</v>
      </c>
      <c r="P12" s="10">
        <v>0</v>
      </c>
      <c r="Q12" s="10">
        <v>0</v>
      </c>
      <c r="R12" s="15">
        <f>7*H12/G12</f>
        <v>1</v>
      </c>
      <c r="S12" s="32">
        <f t="shared" ref="S12" si="7">(I12+L12)/G12</f>
        <v>1.5714285714285714</v>
      </c>
    </row>
    <row r="13" spans="2:21" x14ac:dyDescent="0.25">
      <c r="B13" s="98"/>
      <c r="C13" s="10" t="s">
        <v>109</v>
      </c>
      <c r="D13" s="10">
        <v>1</v>
      </c>
      <c r="E13" s="10">
        <v>0</v>
      </c>
      <c r="F13" s="10">
        <v>0</v>
      </c>
      <c r="G13" s="13">
        <v>1.3333333333333333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1</v>
      </c>
      <c r="R13" s="15">
        <f>7*H13/G13</f>
        <v>0</v>
      </c>
      <c r="S13" s="32">
        <f t="shared" ref="S13" si="8">(I13+L13)/G13</f>
        <v>0</v>
      </c>
    </row>
    <row r="14" spans="2:21" x14ac:dyDescent="0.25">
      <c r="B14" s="98"/>
      <c r="C14" s="17" t="s">
        <v>111</v>
      </c>
      <c r="D14" s="17">
        <f>SUM(D11:D13)</f>
        <v>3</v>
      </c>
      <c r="E14" s="17">
        <f t="shared" ref="E14:Q14" si="9">SUM(E11:E13)</f>
        <v>1</v>
      </c>
      <c r="F14" s="17">
        <f t="shared" si="9"/>
        <v>1</v>
      </c>
      <c r="G14" s="17">
        <f t="shared" si="9"/>
        <v>10</v>
      </c>
      <c r="H14" s="17">
        <f t="shared" si="9"/>
        <v>1</v>
      </c>
      <c r="I14" s="17">
        <f t="shared" si="9"/>
        <v>8</v>
      </c>
      <c r="J14" s="17">
        <f t="shared" si="9"/>
        <v>0</v>
      </c>
      <c r="K14" s="17">
        <f t="shared" si="9"/>
        <v>3</v>
      </c>
      <c r="L14" s="17">
        <f t="shared" si="9"/>
        <v>6</v>
      </c>
      <c r="M14" s="17">
        <f t="shared" si="9"/>
        <v>0</v>
      </c>
      <c r="N14" s="17">
        <f t="shared" si="9"/>
        <v>1</v>
      </c>
      <c r="O14" s="17">
        <f t="shared" si="9"/>
        <v>1</v>
      </c>
      <c r="P14" s="17">
        <f t="shared" si="9"/>
        <v>0</v>
      </c>
      <c r="Q14" s="17">
        <f t="shared" si="9"/>
        <v>1</v>
      </c>
      <c r="R14" s="156">
        <f>7*H14/G14</f>
        <v>0.7</v>
      </c>
      <c r="S14" s="157">
        <f t="shared" si="6"/>
        <v>1.4</v>
      </c>
    </row>
    <row r="15" spans="2:21" x14ac:dyDescent="0.25">
      <c r="B15" s="9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02"/>
      <c r="S15" s="158"/>
    </row>
    <row r="16" spans="2:21" ht="15.75" thickBot="1" x14ac:dyDescent="0.3">
      <c r="B16" s="99"/>
      <c r="C16" s="19" t="s">
        <v>113</v>
      </c>
      <c r="D16" s="19">
        <f t="shared" ref="D16:Q16" si="10">D8+D14</f>
        <v>7</v>
      </c>
      <c r="E16" s="19">
        <f t="shared" si="10"/>
        <v>1</v>
      </c>
      <c r="F16" s="19">
        <f t="shared" si="10"/>
        <v>1</v>
      </c>
      <c r="G16" s="24">
        <f t="shared" si="10"/>
        <v>20</v>
      </c>
      <c r="H16" s="19">
        <f t="shared" si="10"/>
        <v>7</v>
      </c>
      <c r="I16" s="19">
        <f t="shared" si="10"/>
        <v>19</v>
      </c>
      <c r="J16" s="19">
        <f t="shared" si="10"/>
        <v>1</v>
      </c>
      <c r="K16" s="19">
        <f t="shared" si="10"/>
        <v>10</v>
      </c>
      <c r="L16" s="19">
        <f t="shared" si="10"/>
        <v>10</v>
      </c>
      <c r="M16" s="19">
        <f t="shared" si="10"/>
        <v>1</v>
      </c>
      <c r="N16" s="19">
        <f t="shared" si="10"/>
        <v>4</v>
      </c>
      <c r="O16" s="19">
        <f t="shared" si="10"/>
        <v>1</v>
      </c>
      <c r="P16" s="19">
        <f t="shared" si="10"/>
        <v>0</v>
      </c>
      <c r="Q16" s="19">
        <f t="shared" si="10"/>
        <v>2</v>
      </c>
      <c r="R16" s="70">
        <f>8.5*H16/G16</f>
        <v>2.9750000000000001</v>
      </c>
      <c r="S16" s="71">
        <f t="shared" ref="S16" si="11">(I16+L16)/G16</f>
        <v>1.45</v>
      </c>
      <c r="U16" s="16"/>
    </row>
    <row r="18" spans="2:38" ht="15.75" thickBot="1" x14ac:dyDescent="0.3">
      <c r="U18" s="17"/>
      <c r="V18" s="6"/>
      <c r="W18" s="6"/>
      <c r="X18" s="6"/>
      <c r="Y18" s="6"/>
      <c r="Z18" s="14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102"/>
      <c r="AL18" s="102"/>
    </row>
    <row r="19" spans="2:38" ht="18.75" x14ac:dyDescent="0.3">
      <c r="B19" s="48" t="s">
        <v>24</v>
      </c>
      <c r="C19" s="26" t="s">
        <v>110</v>
      </c>
      <c r="D19" s="26" t="s">
        <v>67</v>
      </c>
      <c r="E19" s="26" t="s">
        <v>68</v>
      </c>
      <c r="F19" s="26" t="s">
        <v>69</v>
      </c>
      <c r="G19" s="33" t="s">
        <v>20</v>
      </c>
      <c r="H19" s="26" t="s">
        <v>21</v>
      </c>
      <c r="I19" s="26" t="s">
        <v>70</v>
      </c>
      <c r="J19" s="26" t="s">
        <v>51</v>
      </c>
      <c r="K19" s="26" t="s">
        <v>5</v>
      </c>
      <c r="L19" s="26" t="s">
        <v>4</v>
      </c>
      <c r="M19" s="26" t="s">
        <v>53</v>
      </c>
      <c r="N19" s="26" t="s">
        <v>71</v>
      </c>
      <c r="O19" s="26" t="s">
        <v>72</v>
      </c>
      <c r="P19" s="26" t="s">
        <v>73</v>
      </c>
      <c r="Q19" s="26" t="s">
        <v>74</v>
      </c>
      <c r="R19" s="100" t="s">
        <v>75</v>
      </c>
      <c r="S19" s="103" t="s">
        <v>76</v>
      </c>
      <c r="U19" s="17"/>
      <c r="V19" s="6"/>
      <c r="W19" s="6"/>
      <c r="X19" s="6"/>
      <c r="Y19" s="6"/>
      <c r="Z19" s="14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02"/>
      <c r="AL19" s="102"/>
    </row>
    <row r="20" spans="2:38" ht="18.75" x14ac:dyDescent="0.3">
      <c r="B20" s="73" t="s">
        <v>134</v>
      </c>
      <c r="C20" s="27" t="s">
        <v>79</v>
      </c>
      <c r="D20" s="27">
        <v>3</v>
      </c>
      <c r="E20" s="27">
        <v>0</v>
      </c>
      <c r="F20" s="27">
        <v>0</v>
      </c>
      <c r="G20" s="35">
        <v>6.666666666666667</v>
      </c>
      <c r="H20" s="27">
        <v>2</v>
      </c>
      <c r="I20" s="27">
        <v>4</v>
      </c>
      <c r="J20" s="27">
        <v>0</v>
      </c>
      <c r="K20" s="27">
        <v>6</v>
      </c>
      <c r="L20" s="27">
        <v>6</v>
      </c>
      <c r="M20" s="27">
        <v>1</v>
      </c>
      <c r="N20" s="27">
        <v>2</v>
      </c>
      <c r="O20" s="27">
        <v>1</v>
      </c>
      <c r="P20" s="27">
        <v>1</v>
      </c>
      <c r="Q20" s="27">
        <v>0</v>
      </c>
      <c r="R20" s="36">
        <f t="shared" ref="R20" si="12">H20*9/G20</f>
        <v>2.6999999999999997</v>
      </c>
      <c r="S20" s="37">
        <f t="shared" ref="S20" si="13">(I20+L20)/G20</f>
        <v>1.5</v>
      </c>
    </row>
    <row r="21" spans="2:38" x14ac:dyDescent="0.25">
      <c r="B21" s="34"/>
      <c r="C21" s="27" t="s">
        <v>80</v>
      </c>
      <c r="D21" s="27">
        <f>'June Update'!C49</f>
        <v>2</v>
      </c>
      <c r="E21" s="27">
        <f>'June Update'!D49</f>
        <v>1</v>
      </c>
      <c r="F21" s="27">
        <f>'June Update'!E49</f>
        <v>0</v>
      </c>
      <c r="G21" s="27">
        <f>'June Update'!F49</f>
        <v>6</v>
      </c>
      <c r="H21" s="27">
        <f>'June Update'!G49</f>
        <v>2</v>
      </c>
      <c r="I21" s="27">
        <f>'June Update'!H49</f>
        <v>10</v>
      </c>
      <c r="J21" s="27">
        <f>'June Update'!I49</f>
        <v>0</v>
      </c>
      <c r="K21" s="27">
        <f>'June Update'!J49</f>
        <v>6</v>
      </c>
      <c r="L21" s="27">
        <f>'June Update'!K49</f>
        <v>3</v>
      </c>
      <c r="M21" s="27">
        <f>'June Update'!L49</f>
        <v>0</v>
      </c>
      <c r="N21" s="27">
        <f>'June Update'!M49</f>
        <v>0</v>
      </c>
      <c r="O21" s="27">
        <f>'June Update'!N49</f>
        <v>1</v>
      </c>
      <c r="P21" s="27">
        <f>'June Update'!O49</f>
        <v>0</v>
      </c>
      <c r="Q21" s="27">
        <f>'June Update'!P49</f>
        <v>0</v>
      </c>
      <c r="R21" s="36">
        <f t="shared" ref="R21" si="14">H21*9/G21</f>
        <v>3</v>
      </c>
      <c r="S21" s="37">
        <f t="shared" ref="S21" si="15">(I21+L21)/G21</f>
        <v>2.1666666666666665</v>
      </c>
    </row>
    <row r="22" spans="2:38" x14ac:dyDescent="0.25">
      <c r="B22" s="34"/>
      <c r="C22" s="27" t="s">
        <v>81</v>
      </c>
      <c r="D22" s="27">
        <f>'July Update'!C37</f>
        <v>2</v>
      </c>
      <c r="E22" s="27">
        <f>'July Update'!D37</f>
        <v>2</v>
      </c>
      <c r="F22" s="27">
        <f>'July Update'!E37</f>
        <v>0</v>
      </c>
      <c r="G22" s="27">
        <f>'July Update'!F37</f>
        <v>8</v>
      </c>
      <c r="H22" s="27">
        <f>'July Update'!G37</f>
        <v>9</v>
      </c>
      <c r="I22" s="27">
        <f>'July Update'!H37</f>
        <v>8</v>
      </c>
      <c r="J22" s="27">
        <f>'July Update'!I37</f>
        <v>2</v>
      </c>
      <c r="K22" s="27">
        <f>'July Update'!J37</f>
        <v>10</v>
      </c>
      <c r="L22" s="27">
        <f>'July Update'!K37</f>
        <v>2</v>
      </c>
      <c r="M22" s="27">
        <f>'July Update'!L37</f>
        <v>2</v>
      </c>
      <c r="N22" s="27">
        <f>'July Update'!M37</f>
        <v>2</v>
      </c>
      <c r="O22" s="27">
        <f>'July Update'!N37</f>
        <v>1</v>
      </c>
      <c r="P22" s="27">
        <f>'July Update'!O37</f>
        <v>1</v>
      </c>
      <c r="Q22" s="27">
        <f>'July Update'!P37</f>
        <v>0</v>
      </c>
      <c r="R22" s="36">
        <f>'July Update'!Q37</f>
        <v>10.125</v>
      </c>
      <c r="S22" s="37">
        <f>'July Update'!R37</f>
        <v>1.25</v>
      </c>
    </row>
    <row r="23" spans="2:38" x14ac:dyDescent="0.25">
      <c r="B23" s="34"/>
      <c r="C23" s="27" t="s">
        <v>82</v>
      </c>
      <c r="D23" s="27">
        <f>'Aug Update'!C52</f>
        <v>0</v>
      </c>
      <c r="E23" s="27">
        <f>'Aug Update'!D52</f>
        <v>0</v>
      </c>
      <c r="F23" s="27">
        <f>'Aug Update'!E52</f>
        <v>0</v>
      </c>
      <c r="G23" s="27">
        <f>'Aug Update'!F52</f>
        <v>0</v>
      </c>
      <c r="H23" s="27">
        <f>'Aug Update'!G52</f>
        <v>0</v>
      </c>
      <c r="I23" s="27">
        <f>'Aug Update'!H52</f>
        <v>0</v>
      </c>
      <c r="J23" s="27">
        <f>'Aug Update'!I52</f>
        <v>0</v>
      </c>
      <c r="K23" s="27">
        <f>'Aug Update'!J52</f>
        <v>0</v>
      </c>
      <c r="L23" s="27">
        <f>'Aug Update'!K52</f>
        <v>0</v>
      </c>
      <c r="M23" s="27">
        <f>'Aug Update'!L52</f>
        <v>0</v>
      </c>
      <c r="N23" s="27">
        <f>'Aug Update'!M52</f>
        <v>0</v>
      </c>
      <c r="O23" s="27">
        <f>'Aug Update'!N52</f>
        <v>0</v>
      </c>
      <c r="P23" s="27">
        <f>'Aug Update'!O52</f>
        <v>0</v>
      </c>
      <c r="Q23" s="27">
        <f>'Aug Update'!P52</f>
        <v>0</v>
      </c>
      <c r="R23" s="36">
        <f>'Aug Update'!Q52</f>
        <v>0</v>
      </c>
      <c r="S23" s="37">
        <f>'Aug Update'!R52</f>
        <v>0</v>
      </c>
    </row>
    <row r="24" spans="2:38" x14ac:dyDescent="0.25">
      <c r="B24" s="34"/>
      <c r="C24" s="47" t="s">
        <v>110</v>
      </c>
      <c r="D24" s="47">
        <f>SUM(D20:D23)</f>
        <v>7</v>
      </c>
      <c r="E24" s="47">
        <f t="shared" ref="E24:Q24" si="16">SUM(E20:E23)</f>
        <v>3</v>
      </c>
      <c r="F24" s="47">
        <f t="shared" si="16"/>
        <v>0</v>
      </c>
      <c r="G24" s="77">
        <f t="shared" si="16"/>
        <v>20.666666666666668</v>
      </c>
      <c r="H24" s="47">
        <f t="shared" si="16"/>
        <v>13</v>
      </c>
      <c r="I24" s="47">
        <f t="shared" si="16"/>
        <v>22</v>
      </c>
      <c r="J24" s="47">
        <f t="shared" si="16"/>
        <v>2</v>
      </c>
      <c r="K24" s="47">
        <f t="shared" si="16"/>
        <v>22</v>
      </c>
      <c r="L24" s="47">
        <f t="shared" si="16"/>
        <v>11</v>
      </c>
      <c r="M24" s="47">
        <f t="shared" si="16"/>
        <v>3</v>
      </c>
      <c r="N24" s="47">
        <f t="shared" si="16"/>
        <v>4</v>
      </c>
      <c r="O24" s="47">
        <f t="shared" si="16"/>
        <v>3</v>
      </c>
      <c r="P24" s="47">
        <f t="shared" si="16"/>
        <v>2</v>
      </c>
      <c r="Q24" s="47">
        <f t="shared" si="16"/>
        <v>0</v>
      </c>
      <c r="R24" s="79">
        <f>8.5*H24/G24</f>
        <v>5.346774193548387</v>
      </c>
      <c r="S24" s="80">
        <f t="shared" ref="S24" si="17">(I24+L24)/G24</f>
        <v>1.596774193548387</v>
      </c>
    </row>
    <row r="25" spans="2:38" x14ac:dyDescent="0.25">
      <c r="B25" s="34"/>
      <c r="C25" s="47"/>
      <c r="D25" s="47"/>
      <c r="E25" s="47"/>
      <c r="F25" s="47"/>
      <c r="G25" s="7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36"/>
      <c r="S25" s="37"/>
    </row>
    <row r="26" spans="2:38" x14ac:dyDescent="0.25">
      <c r="B26" s="34"/>
      <c r="C26" s="47" t="s">
        <v>111</v>
      </c>
      <c r="D26" s="47"/>
      <c r="E26" s="47"/>
      <c r="F26" s="47"/>
      <c r="G26" s="7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36"/>
      <c r="S26" s="37"/>
    </row>
    <row r="27" spans="2:38" x14ac:dyDescent="0.25">
      <c r="B27" s="34"/>
      <c r="C27" s="27" t="s">
        <v>107</v>
      </c>
      <c r="D27" s="27">
        <v>1</v>
      </c>
      <c r="E27" s="27">
        <v>1</v>
      </c>
      <c r="F27" s="27">
        <v>0</v>
      </c>
      <c r="G27" s="27">
        <v>6</v>
      </c>
      <c r="H27" s="27">
        <v>2</v>
      </c>
      <c r="I27" s="27">
        <v>4</v>
      </c>
      <c r="J27" s="27">
        <v>0</v>
      </c>
      <c r="K27" s="27">
        <v>8</v>
      </c>
      <c r="L27" s="27">
        <v>2</v>
      </c>
      <c r="M27" s="27">
        <v>0</v>
      </c>
      <c r="N27" s="27">
        <v>1</v>
      </c>
      <c r="O27" s="27">
        <v>0</v>
      </c>
      <c r="P27" s="27">
        <v>1</v>
      </c>
      <c r="Q27" s="27">
        <v>0</v>
      </c>
      <c r="R27" s="36">
        <f>7*H27/G27</f>
        <v>2.3333333333333335</v>
      </c>
      <c r="S27" s="37">
        <f t="shared" ref="S27:S31" si="18">(I27+L27)/G27</f>
        <v>1</v>
      </c>
    </row>
    <row r="28" spans="2:38" x14ac:dyDescent="0.25">
      <c r="B28" s="34"/>
      <c r="C28" s="27" t="s">
        <v>112</v>
      </c>
      <c r="D28" s="27">
        <v>1</v>
      </c>
      <c r="E28" s="30">
        <v>1</v>
      </c>
      <c r="F28" s="27">
        <v>0</v>
      </c>
      <c r="G28" s="27">
        <v>7</v>
      </c>
      <c r="H28" s="27">
        <v>3</v>
      </c>
      <c r="I28" s="27">
        <v>8</v>
      </c>
      <c r="J28" s="27">
        <v>1</v>
      </c>
      <c r="K28" s="27">
        <v>5</v>
      </c>
      <c r="L28" s="27">
        <v>5</v>
      </c>
      <c r="M28" s="27">
        <v>0</v>
      </c>
      <c r="N28" s="27">
        <v>0</v>
      </c>
      <c r="O28" s="27">
        <v>0</v>
      </c>
      <c r="P28" s="27">
        <v>1</v>
      </c>
      <c r="Q28" s="27">
        <v>0</v>
      </c>
      <c r="R28" s="36">
        <f>7*H28/G28</f>
        <v>3</v>
      </c>
      <c r="S28" s="37">
        <f t="shared" ref="S28" si="19">(I28+L28)/G28</f>
        <v>1.8571428571428572</v>
      </c>
    </row>
    <row r="29" spans="2:38" x14ac:dyDescent="0.25">
      <c r="B29" s="34"/>
      <c r="C29" s="27" t="s">
        <v>108</v>
      </c>
      <c r="D29" s="27">
        <v>1</v>
      </c>
      <c r="E29" s="27">
        <v>1</v>
      </c>
      <c r="F29" s="27">
        <v>0</v>
      </c>
      <c r="G29" s="27">
        <v>5</v>
      </c>
      <c r="H29" s="27">
        <v>0</v>
      </c>
      <c r="I29" s="27">
        <v>6</v>
      </c>
      <c r="J29" s="27">
        <v>0</v>
      </c>
      <c r="K29" s="27">
        <v>6</v>
      </c>
      <c r="L29" s="27">
        <v>2</v>
      </c>
      <c r="M29" s="27">
        <v>0</v>
      </c>
      <c r="N29" s="27">
        <v>1</v>
      </c>
      <c r="O29" s="27">
        <v>1</v>
      </c>
      <c r="P29" s="27">
        <v>0</v>
      </c>
      <c r="Q29" s="27">
        <v>0</v>
      </c>
      <c r="R29" s="36">
        <f>7*H29/G29</f>
        <v>0</v>
      </c>
      <c r="S29" s="37">
        <f t="shared" ref="S29" si="20">(I29+L29)/G29</f>
        <v>1.6</v>
      </c>
    </row>
    <row r="30" spans="2:38" x14ac:dyDescent="0.25">
      <c r="B30" s="34"/>
      <c r="C30" s="27" t="s">
        <v>109</v>
      </c>
      <c r="D30" s="27">
        <v>1</v>
      </c>
      <c r="E30" s="27">
        <v>1</v>
      </c>
      <c r="F30" s="27">
        <v>0</v>
      </c>
      <c r="G30" s="35">
        <v>5.666666666666667</v>
      </c>
      <c r="H30" s="27">
        <v>3</v>
      </c>
      <c r="I30" s="27">
        <v>4</v>
      </c>
      <c r="J30" s="27">
        <v>0</v>
      </c>
      <c r="K30" s="27">
        <v>9</v>
      </c>
      <c r="L30" s="27">
        <v>6</v>
      </c>
      <c r="M30" s="27">
        <v>0</v>
      </c>
      <c r="N30" s="27">
        <v>2</v>
      </c>
      <c r="O30" s="27">
        <v>1</v>
      </c>
      <c r="P30" s="27">
        <v>0</v>
      </c>
      <c r="Q30" s="27">
        <v>0</v>
      </c>
      <c r="R30" s="36">
        <f>7*H30/G30</f>
        <v>3.7058823529411762</v>
      </c>
      <c r="S30" s="37">
        <f t="shared" ref="S30" si="21">(I30+L30)/G30</f>
        <v>1.7647058823529411</v>
      </c>
    </row>
    <row r="31" spans="2:38" x14ac:dyDescent="0.25">
      <c r="B31" s="34"/>
      <c r="C31" s="47" t="s">
        <v>111</v>
      </c>
      <c r="D31" s="47">
        <f t="shared" ref="D31:Q31" si="22">SUM(D27:D30)</f>
        <v>4</v>
      </c>
      <c r="E31" s="47">
        <f t="shared" si="22"/>
        <v>4</v>
      </c>
      <c r="F31" s="47">
        <f t="shared" si="22"/>
        <v>0</v>
      </c>
      <c r="G31" s="77">
        <f t="shared" si="22"/>
        <v>23.666666666666668</v>
      </c>
      <c r="H31" s="47">
        <f t="shared" si="22"/>
        <v>8</v>
      </c>
      <c r="I31" s="47">
        <f t="shared" si="22"/>
        <v>22</v>
      </c>
      <c r="J31" s="47">
        <f t="shared" si="22"/>
        <v>1</v>
      </c>
      <c r="K31" s="47">
        <f t="shared" si="22"/>
        <v>28</v>
      </c>
      <c r="L31" s="47">
        <f t="shared" si="22"/>
        <v>15</v>
      </c>
      <c r="M31" s="47">
        <f t="shared" si="22"/>
        <v>0</v>
      </c>
      <c r="N31" s="47">
        <f t="shared" si="22"/>
        <v>4</v>
      </c>
      <c r="O31" s="47">
        <f t="shared" si="22"/>
        <v>2</v>
      </c>
      <c r="P31" s="47">
        <f t="shared" si="22"/>
        <v>2</v>
      </c>
      <c r="Q31" s="47">
        <f t="shared" si="22"/>
        <v>0</v>
      </c>
      <c r="R31" s="79">
        <f>7*H31/G31</f>
        <v>2.3661971830985915</v>
      </c>
      <c r="S31" s="80">
        <f t="shared" si="18"/>
        <v>1.5633802816901408</v>
      </c>
    </row>
    <row r="32" spans="2:38" x14ac:dyDescent="0.25">
      <c r="B32" s="34"/>
      <c r="C32" s="46"/>
      <c r="D32" s="46"/>
      <c r="E32" s="46"/>
      <c r="F32" s="46"/>
      <c r="G32" s="49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101"/>
      <c r="S32" s="104"/>
    </row>
    <row r="33" spans="2:38" ht="15.75" thickBot="1" x14ac:dyDescent="0.3">
      <c r="B33" s="39"/>
      <c r="C33" s="31" t="s">
        <v>113</v>
      </c>
      <c r="D33" s="31">
        <f t="shared" ref="D33:Q33" si="23">D24+D31</f>
        <v>11</v>
      </c>
      <c r="E33" s="31">
        <f t="shared" si="23"/>
        <v>7</v>
      </c>
      <c r="F33" s="31">
        <f t="shared" si="23"/>
        <v>0</v>
      </c>
      <c r="G33" s="40">
        <f t="shared" si="23"/>
        <v>44.333333333333336</v>
      </c>
      <c r="H33" s="31">
        <f t="shared" si="23"/>
        <v>21</v>
      </c>
      <c r="I33" s="31">
        <f t="shared" si="23"/>
        <v>44</v>
      </c>
      <c r="J33" s="31">
        <f t="shared" si="23"/>
        <v>3</v>
      </c>
      <c r="K33" s="31">
        <f t="shared" si="23"/>
        <v>50</v>
      </c>
      <c r="L33" s="31">
        <f t="shared" si="23"/>
        <v>26</v>
      </c>
      <c r="M33" s="31">
        <f t="shared" si="23"/>
        <v>3</v>
      </c>
      <c r="N33" s="31">
        <f t="shared" si="23"/>
        <v>8</v>
      </c>
      <c r="O33" s="31">
        <f t="shared" si="23"/>
        <v>5</v>
      </c>
      <c r="P33" s="31">
        <f t="shared" si="23"/>
        <v>4</v>
      </c>
      <c r="Q33" s="31">
        <f t="shared" si="23"/>
        <v>0</v>
      </c>
      <c r="R33" s="51">
        <f>8*H33/G33</f>
        <v>3.7894736842105261</v>
      </c>
      <c r="S33" s="52">
        <f t="shared" ref="S33" si="24">(I33+L33)/G33</f>
        <v>1.5789473684210527</v>
      </c>
      <c r="U33" s="16"/>
    </row>
    <row r="34" spans="2:38" x14ac:dyDescent="0.25">
      <c r="B34" s="17"/>
      <c r="C34" s="6"/>
      <c r="D34" s="6"/>
      <c r="E34" s="6"/>
      <c r="F34" s="6"/>
      <c r="G34" s="14"/>
      <c r="H34" s="6"/>
      <c r="I34" s="6"/>
      <c r="J34" s="6"/>
      <c r="K34" s="6"/>
      <c r="L34" s="6"/>
      <c r="M34" s="6"/>
      <c r="N34" s="6"/>
      <c r="O34" s="6"/>
      <c r="P34" s="6"/>
      <c r="Q34" s="6"/>
      <c r="R34" s="102"/>
      <c r="S34" s="102"/>
      <c r="U34" s="16"/>
    </row>
    <row r="35" spans="2:38" ht="15.75" thickBot="1" x14ac:dyDescent="0.3">
      <c r="B35" s="17"/>
      <c r="C35" s="6"/>
      <c r="D35" s="6"/>
      <c r="E35" s="6"/>
      <c r="F35" s="6"/>
      <c r="G35" s="14"/>
      <c r="H35" s="6"/>
      <c r="I35" s="6"/>
      <c r="J35" s="6"/>
      <c r="K35" s="6"/>
      <c r="L35" s="6"/>
      <c r="M35" s="6"/>
      <c r="N35" s="6"/>
      <c r="O35" s="6"/>
      <c r="P35" s="6"/>
      <c r="Q35" s="6"/>
      <c r="R35" s="102"/>
      <c r="S35" s="102"/>
      <c r="U35" s="16"/>
    </row>
    <row r="36" spans="2:38" ht="18.75" x14ac:dyDescent="0.3">
      <c r="B36" s="96" t="s">
        <v>32</v>
      </c>
      <c r="C36" s="94" t="s">
        <v>110</v>
      </c>
      <c r="D36" s="94" t="s">
        <v>67</v>
      </c>
      <c r="E36" s="94" t="s">
        <v>68</v>
      </c>
      <c r="F36" s="94" t="s">
        <v>69</v>
      </c>
      <c r="G36" s="184" t="s">
        <v>20</v>
      </c>
      <c r="H36" s="94" t="s">
        <v>21</v>
      </c>
      <c r="I36" s="94" t="s">
        <v>70</v>
      </c>
      <c r="J36" s="94" t="s">
        <v>51</v>
      </c>
      <c r="K36" s="94" t="s">
        <v>5</v>
      </c>
      <c r="L36" s="94" t="s">
        <v>4</v>
      </c>
      <c r="M36" s="94" t="s">
        <v>53</v>
      </c>
      <c r="N36" s="94" t="s">
        <v>71</v>
      </c>
      <c r="O36" s="94" t="s">
        <v>72</v>
      </c>
      <c r="P36" s="94" t="s">
        <v>73</v>
      </c>
      <c r="Q36" s="94" t="s">
        <v>74</v>
      </c>
      <c r="R36" s="159" t="s">
        <v>75</v>
      </c>
      <c r="S36" s="160" t="s">
        <v>76</v>
      </c>
      <c r="U36" s="16"/>
    </row>
    <row r="37" spans="2:38" ht="18.75" x14ac:dyDescent="0.3">
      <c r="B37" s="127" t="s">
        <v>148</v>
      </c>
      <c r="C37" s="10" t="s">
        <v>82</v>
      </c>
      <c r="D37" s="10">
        <v>1</v>
      </c>
      <c r="E37" s="10">
        <v>0</v>
      </c>
      <c r="F37" s="10">
        <v>0</v>
      </c>
      <c r="G37" s="13">
        <v>0.33333333333333331</v>
      </c>
      <c r="H37" s="10">
        <v>4</v>
      </c>
      <c r="I37" s="10">
        <v>2</v>
      </c>
      <c r="J37" s="10">
        <v>0</v>
      </c>
      <c r="K37" s="10">
        <v>1</v>
      </c>
      <c r="L37" s="10">
        <v>4</v>
      </c>
      <c r="M37" s="10">
        <v>1</v>
      </c>
      <c r="N37" s="10">
        <v>0</v>
      </c>
      <c r="O37" s="10">
        <v>0</v>
      </c>
      <c r="P37" s="10">
        <v>1</v>
      </c>
      <c r="Q37" s="10">
        <v>0</v>
      </c>
      <c r="R37" s="15">
        <f t="shared" ref="R37" si="25">H37*9/G37</f>
        <v>108</v>
      </c>
      <c r="S37" s="32">
        <f t="shared" ref="S37" si="26">(I37+L37)/G37</f>
        <v>18</v>
      </c>
      <c r="U37" s="16"/>
    </row>
    <row r="38" spans="2:38" x14ac:dyDescent="0.25">
      <c r="B38" s="128"/>
      <c r="C38" s="10" t="s">
        <v>110</v>
      </c>
      <c r="D38" s="10">
        <f>SUM(D37)</f>
        <v>1</v>
      </c>
      <c r="E38" s="10">
        <f t="shared" ref="E38:Q38" si="27">SUM(E37)</f>
        <v>0</v>
      </c>
      <c r="F38" s="10">
        <f t="shared" si="27"/>
        <v>0</v>
      </c>
      <c r="G38" s="13">
        <v>0.33333333333333331</v>
      </c>
      <c r="H38" s="10">
        <f t="shared" si="27"/>
        <v>4</v>
      </c>
      <c r="I38" s="10">
        <f t="shared" si="27"/>
        <v>2</v>
      </c>
      <c r="J38" s="10">
        <f t="shared" si="27"/>
        <v>0</v>
      </c>
      <c r="K38" s="10">
        <f t="shared" si="27"/>
        <v>1</v>
      </c>
      <c r="L38" s="10">
        <f t="shared" si="27"/>
        <v>4</v>
      </c>
      <c r="M38" s="10">
        <f t="shared" si="27"/>
        <v>1</v>
      </c>
      <c r="N38" s="10">
        <f t="shared" si="27"/>
        <v>0</v>
      </c>
      <c r="O38" s="10">
        <f t="shared" si="27"/>
        <v>0</v>
      </c>
      <c r="P38" s="10">
        <f t="shared" si="27"/>
        <v>1</v>
      </c>
      <c r="Q38" s="10">
        <f t="shared" si="27"/>
        <v>0</v>
      </c>
      <c r="R38" s="15">
        <f t="shared" ref="R38" si="28">H38*9/G38</f>
        <v>108</v>
      </c>
      <c r="S38" s="32">
        <f t="shared" ref="S38" si="29">(I38+L38)/G38</f>
        <v>18</v>
      </c>
      <c r="U38" s="16"/>
    </row>
    <row r="39" spans="2:38" x14ac:dyDescent="0.25">
      <c r="B39" s="128"/>
      <c r="C39" s="10"/>
      <c r="D39" s="10"/>
      <c r="E39" s="10"/>
      <c r="F39" s="10"/>
      <c r="G39" s="13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5"/>
      <c r="S39" s="32"/>
      <c r="U39" s="16"/>
    </row>
    <row r="40" spans="2:38" ht="15.75" thickBot="1" x14ac:dyDescent="0.3">
      <c r="B40" s="187"/>
      <c r="C40" s="19" t="s">
        <v>113</v>
      </c>
      <c r="D40" s="19">
        <f>SUM(D38:D39)</f>
        <v>1</v>
      </c>
      <c r="E40" s="19">
        <f t="shared" ref="E40:S40" si="30">SUM(E38:E39)</f>
        <v>0</v>
      </c>
      <c r="F40" s="19">
        <f t="shared" si="30"/>
        <v>0</v>
      </c>
      <c r="G40" s="24">
        <v>0.33333333333333331</v>
      </c>
      <c r="H40" s="19">
        <f t="shared" si="30"/>
        <v>4</v>
      </c>
      <c r="I40" s="19">
        <f t="shared" si="30"/>
        <v>2</v>
      </c>
      <c r="J40" s="19">
        <f t="shared" si="30"/>
        <v>0</v>
      </c>
      <c r="K40" s="19">
        <f t="shared" si="30"/>
        <v>1</v>
      </c>
      <c r="L40" s="19">
        <f t="shared" si="30"/>
        <v>4</v>
      </c>
      <c r="M40" s="19">
        <f t="shared" si="30"/>
        <v>1</v>
      </c>
      <c r="N40" s="19">
        <f t="shared" si="30"/>
        <v>0</v>
      </c>
      <c r="O40" s="19">
        <f t="shared" si="30"/>
        <v>0</v>
      </c>
      <c r="P40" s="19">
        <f t="shared" si="30"/>
        <v>1</v>
      </c>
      <c r="Q40" s="19">
        <f t="shared" si="30"/>
        <v>0</v>
      </c>
      <c r="R40" s="19">
        <f t="shared" si="30"/>
        <v>108</v>
      </c>
      <c r="S40" s="188">
        <f t="shared" si="30"/>
        <v>18</v>
      </c>
      <c r="U40" s="16"/>
    </row>
    <row r="41" spans="2:38" x14ac:dyDescent="0.25">
      <c r="B41" s="10"/>
      <c r="C41" s="10"/>
      <c r="D41" s="10"/>
      <c r="E41" s="10"/>
      <c r="F41" s="10"/>
      <c r="G41" s="13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5"/>
      <c r="S41" s="15"/>
      <c r="U41" s="16"/>
    </row>
    <row r="42" spans="2:38" ht="15.75" thickBot="1" x14ac:dyDescent="0.3">
      <c r="U42" s="17"/>
      <c r="V42" s="6"/>
      <c r="W42" s="6"/>
      <c r="X42" s="6"/>
      <c r="Y42" s="6"/>
      <c r="Z42" s="14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02"/>
      <c r="AL42" s="102"/>
    </row>
    <row r="43" spans="2:38" ht="18.75" x14ac:dyDescent="0.3">
      <c r="B43" s="53" t="s">
        <v>25</v>
      </c>
      <c r="C43" s="26" t="s">
        <v>110</v>
      </c>
      <c r="D43" s="26" t="s">
        <v>67</v>
      </c>
      <c r="E43" s="26" t="s">
        <v>68</v>
      </c>
      <c r="F43" s="26" t="s">
        <v>69</v>
      </c>
      <c r="G43" s="33" t="s">
        <v>20</v>
      </c>
      <c r="H43" s="26" t="s">
        <v>21</v>
      </c>
      <c r="I43" s="26" t="s">
        <v>70</v>
      </c>
      <c r="J43" s="26" t="s">
        <v>51</v>
      </c>
      <c r="K43" s="26" t="s">
        <v>5</v>
      </c>
      <c r="L43" s="26" t="s">
        <v>4</v>
      </c>
      <c r="M43" s="26" t="s">
        <v>53</v>
      </c>
      <c r="N43" s="26" t="s">
        <v>71</v>
      </c>
      <c r="O43" s="26" t="s">
        <v>72</v>
      </c>
      <c r="P43" s="26" t="s">
        <v>73</v>
      </c>
      <c r="Q43" s="26" t="s">
        <v>74</v>
      </c>
      <c r="R43" s="100" t="s">
        <v>75</v>
      </c>
      <c r="S43" s="103" t="s">
        <v>76</v>
      </c>
    </row>
    <row r="44" spans="2:38" ht="18.75" x14ac:dyDescent="0.3">
      <c r="B44" s="72" t="s">
        <v>135</v>
      </c>
      <c r="C44" s="27" t="s">
        <v>79</v>
      </c>
      <c r="D44" s="27">
        <v>3</v>
      </c>
      <c r="E44" s="27">
        <v>3</v>
      </c>
      <c r="F44" s="27">
        <v>0</v>
      </c>
      <c r="G44" s="27">
        <v>13</v>
      </c>
      <c r="H44" s="27">
        <v>1</v>
      </c>
      <c r="I44" s="27">
        <v>6</v>
      </c>
      <c r="J44" s="27">
        <v>1</v>
      </c>
      <c r="K44" s="27">
        <v>10</v>
      </c>
      <c r="L44" s="27">
        <v>8</v>
      </c>
      <c r="M44" s="27">
        <v>1</v>
      </c>
      <c r="N44" s="27">
        <v>0</v>
      </c>
      <c r="O44" s="27">
        <v>1</v>
      </c>
      <c r="P44" s="27">
        <v>0</v>
      </c>
      <c r="Q44" s="27">
        <v>0</v>
      </c>
      <c r="R44" s="36">
        <f t="shared" ref="R44" si="31">H44*9/G44</f>
        <v>0.69230769230769229</v>
      </c>
      <c r="S44" s="37">
        <f t="shared" ref="S44" si="32">(I44+L44)/G44</f>
        <v>1.0769230769230769</v>
      </c>
    </row>
    <row r="45" spans="2:38" x14ac:dyDescent="0.25">
      <c r="B45" s="34"/>
      <c r="C45" s="27" t="s">
        <v>80</v>
      </c>
      <c r="D45" s="27">
        <f>'June Update'!C50</f>
        <v>1</v>
      </c>
      <c r="E45" s="27">
        <f>'June Update'!D50</f>
        <v>1</v>
      </c>
      <c r="F45" s="27">
        <f>'June Update'!E50</f>
        <v>0</v>
      </c>
      <c r="G45" s="27">
        <f>'June Update'!F50</f>
        <v>2</v>
      </c>
      <c r="H45" s="27">
        <f>'June Update'!G50</f>
        <v>1</v>
      </c>
      <c r="I45" s="27">
        <f>'June Update'!H50</f>
        <v>2</v>
      </c>
      <c r="J45" s="27">
        <f>'June Update'!I50</f>
        <v>0</v>
      </c>
      <c r="K45" s="27">
        <f>'June Update'!J50</f>
        <v>3</v>
      </c>
      <c r="L45" s="27">
        <f>'June Update'!K50</f>
        <v>1</v>
      </c>
      <c r="M45" s="27">
        <f>'June Update'!L50</f>
        <v>0</v>
      </c>
      <c r="N45" s="27">
        <f>'June Update'!M50</f>
        <v>0</v>
      </c>
      <c r="O45" s="27">
        <f>'June Update'!N50</f>
        <v>0</v>
      </c>
      <c r="P45" s="27">
        <f>'June Update'!O50</f>
        <v>0</v>
      </c>
      <c r="Q45" s="27">
        <f>'June Update'!P50</f>
        <v>0</v>
      </c>
      <c r="R45" s="36">
        <f t="shared" ref="R45" si="33">H45*9/G45</f>
        <v>4.5</v>
      </c>
      <c r="S45" s="37">
        <f t="shared" ref="S45" si="34">(I45+L45)/G45</f>
        <v>1.5</v>
      </c>
    </row>
    <row r="46" spans="2:38" x14ac:dyDescent="0.25">
      <c r="B46" s="34"/>
      <c r="C46" s="27" t="s">
        <v>81</v>
      </c>
      <c r="D46" s="27">
        <f>'July Update'!C38</f>
        <v>3</v>
      </c>
      <c r="E46" s="27">
        <f>'July Update'!D38</f>
        <v>2</v>
      </c>
      <c r="F46" s="27">
        <f>'July Update'!E38</f>
        <v>0</v>
      </c>
      <c r="G46" s="27">
        <f>'July Update'!F38</f>
        <v>9</v>
      </c>
      <c r="H46" s="27">
        <f>'July Update'!G38</f>
        <v>2</v>
      </c>
      <c r="I46" s="27">
        <f>'July Update'!H38</f>
        <v>7</v>
      </c>
      <c r="J46" s="27">
        <f>'July Update'!I38</f>
        <v>0</v>
      </c>
      <c r="K46" s="27">
        <f>'July Update'!J38</f>
        <v>2</v>
      </c>
      <c r="L46" s="27">
        <f>'July Update'!K38</f>
        <v>3</v>
      </c>
      <c r="M46" s="27">
        <f>'July Update'!L38</f>
        <v>0</v>
      </c>
      <c r="N46" s="27">
        <f>'July Update'!M38</f>
        <v>1</v>
      </c>
      <c r="O46" s="27">
        <f>'July Update'!N38</f>
        <v>1</v>
      </c>
      <c r="P46" s="27">
        <f>'July Update'!O38</f>
        <v>0</v>
      </c>
      <c r="Q46" s="27">
        <f>'July Update'!P38</f>
        <v>0</v>
      </c>
      <c r="R46" s="36">
        <f>'July Update'!Q38</f>
        <v>2</v>
      </c>
      <c r="S46" s="37">
        <f>'July Update'!R38</f>
        <v>1.1111111111111112</v>
      </c>
    </row>
    <row r="47" spans="2:38" x14ac:dyDescent="0.25">
      <c r="B47" s="34"/>
      <c r="C47" s="27" t="s">
        <v>82</v>
      </c>
      <c r="D47" s="27">
        <f>'Aug Update'!C54</f>
        <v>1</v>
      </c>
      <c r="E47" s="27">
        <f>'Aug Update'!D54</f>
        <v>0</v>
      </c>
      <c r="F47" s="27">
        <f>'Aug Update'!E54</f>
        <v>0</v>
      </c>
      <c r="G47" s="27">
        <f>'Aug Update'!F54</f>
        <v>4</v>
      </c>
      <c r="H47" s="27">
        <f>'Aug Update'!G54</f>
        <v>3</v>
      </c>
      <c r="I47" s="27">
        <f>'Aug Update'!H54</f>
        <v>6</v>
      </c>
      <c r="J47" s="27">
        <f>'Aug Update'!I54</f>
        <v>0</v>
      </c>
      <c r="K47" s="27">
        <f>'Aug Update'!J54</f>
        <v>5</v>
      </c>
      <c r="L47" s="27">
        <f>'Aug Update'!K54</f>
        <v>3</v>
      </c>
      <c r="M47" s="27">
        <f>'Aug Update'!L54</f>
        <v>0</v>
      </c>
      <c r="N47" s="27">
        <f>'Aug Update'!M54</f>
        <v>2</v>
      </c>
      <c r="O47" s="27">
        <f>'Aug Update'!N54</f>
        <v>1</v>
      </c>
      <c r="P47" s="27">
        <f>'Aug Update'!O54</f>
        <v>0</v>
      </c>
      <c r="Q47" s="27">
        <f>'Aug Update'!P54</f>
        <v>0</v>
      </c>
      <c r="R47" s="36">
        <f>'Aug Update'!Q54</f>
        <v>6.75</v>
      </c>
      <c r="S47" s="37">
        <f>'Aug Update'!R54</f>
        <v>2.25</v>
      </c>
    </row>
    <row r="48" spans="2:38" x14ac:dyDescent="0.25">
      <c r="B48" s="34"/>
      <c r="C48" s="47" t="s">
        <v>110</v>
      </c>
      <c r="D48" s="47">
        <f>SUM(D44:D47)</f>
        <v>8</v>
      </c>
      <c r="E48" s="47">
        <f t="shared" ref="E48:Q48" si="35">SUM(E44:E47)</f>
        <v>6</v>
      </c>
      <c r="F48" s="47">
        <f t="shared" si="35"/>
        <v>0</v>
      </c>
      <c r="G48" s="47">
        <f t="shared" si="35"/>
        <v>28</v>
      </c>
      <c r="H48" s="47">
        <f t="shared" si="35"/>
        <v>7</v>
      </c>
      <c r="I48" s="47">
        <f t="shared" si="35"/>
        <v>21</v>
      </c>
      <c r="J48" s="47">
        <f t="shared" si="35"/>
        <v>1</v>
      </c>
      <c r="K48" s="47">
        <f t="shared" si="35"/>
        <v>20</v>
      </c>
      <c r="L48" s="47">
        <f t="shared" si="35"/>
        <v>15</v>
      </c>
      <c r="M48" s="47">
        <f t="shared" si="35"/>
        <v>1</v>
      </c>
      <c r="N48" s="47">
        <f t="shared" si="35"/>
        <v>3</v>
      </c>
      <c r="O48" s="47">
        <f t="shared" si="35"/>
        <v>3</v>
      </c>
      <c r="P48" s="47">
        <f t="shared" si="35"/>
        <v>0</v>
      </c>
      <c r="Q48" s="47">
        <f t="shared" si="35"/>
        <v>0</v>
      </c>
      <c r="R48" s="79">
        <f t="shared" ref="R48" si="36">H48*9/G48</f>
        <v>2.25</v>
      </c>
      <c r="S48" s="80">
        <f t="shared" ref="S48:S56" si="37">(I48+L48)/G48</f>
        <v>1.2857142857142858</v>
      </c>
    </row>
    <row r="49" spans="2:19" x14ac:dyDescent="0.25">
      <c r="B49" s="34"/>
      <c r="C49" s="47"/>
      <c r="D49" s="27"/>
      <c r="E49" s="27"/>
      <c r="F49" s="27"/>
      <c r="G49" s="35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79"/>
      <c r="S49" s="80"/>
    </row>
    <row r="50" spans="2:19" x14ac:dyDescent="0.25">
      <c r="B50" s="34"/>
      <c r="C50" s="47" t="s">
        <v>111</v>
      </c>
      <c r="D50" s="27"/>
      <c r="E50" s="27"/>
      <c r="F50" s="27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79"/>
      <c r="S50" s="80"/>
    </row>
    <row r="51" spans="2:19" x14ac:dyDescent="0.25">
      <c r="B51" s="34"/>
      <c r="C51" s="27" t="s">
        <v>149</v>
      </c>
      <c r="D51" s="27">
        <v>1</v>
      </c>
      <c r="E51" s="27">
        <v>1</v>
      </c>
      <c r="F51" s="27">
        <v>0</v>
      </c>
      <c r="G51" s="35">
        <v>3.3333333333333335</v>
      </c>
      <c r="H51" s="27">
        <v>2</v>
      </c>
      <c r="I51" s="27">
        <v>8</v>
      </c>
      <c r="J51" s="27">
        <v>1</v>
      </c>
      <c r="K51" s="27">
        <v>3</v>
      </c>
      <c r="L51" s="27">
        <v>1</v>
      </c>
      <c r="M51" s="27">
        <v>0</v>
      </c>
      <c r="N51" s="27">
        <v>0</v>
      </c>
      <c r="O51" s="27">
        <v>0</v>
      </c>
      <c r="P51" s="27">
        <v>1</v>
      </c>
      <c r="Q51" s="27">
        <v>0</v>
      </c>
      <c r="R51" s="36">
        <f>H51*7/G51</f>
        <v>4.2</v>
      </c>
      <c r="S51" s="37">
        <f t="shared" ref="S51" si="38">(I51+L51)/G51</f>
        <v>2.6999999999999997</v>
      </c>
    </row>
    <row r="52" spans="2:19" x14ac:dyDescent="0.25">
      <c r="B52" s="34"/>
      <c r="C52" s="27" t="s">
        <v>108</v>
      </c>
      <c r="D52" s="27">
        <v>1</v>
      </c>
      <c r="E52" s="27">
        <v>1</v>
      </c>
      <c r="F52" s="27">
        <v>1</v>
      </c>
      <c r="G52" s="27">
        <v>6</v>
      </c>
      <c r="H52" s="27">
        <v>4</v>
      </c>
      <c r="I52" s="27">
        <v>5</v>
      </c>
      <c r="J52" s="27">
        <v>0</v>
      </c>
      <c r="K52" s="27">
        <v>5</v>
      </c>
      <c r="L52" s="27">
        <v>8</v>
      </c>
      <c r="M52" s="27">
        <v>0</v>
      </c>
      <c r="N52" s="27">
        <v>0</v>
      </c>
      <c r="O52" s="27">
        <v>0</v>
      </c>
      <c r="P52" s="27">
        <v>1</v>
      </c>
      <c r="Q52" s="27">
        <v>0</v>
      </c>
      <c r="R52" s="36">
        <f>H52*7/G52</f>
        <v>4.666666666666667</v>
      </c>
      <c r="S52" s="37">
        <f t="shared" ref="S52" si="39">(I52+L52)/G52</f>
        <v>2.1666666666666665</v>
      </c>
    </row>
    <row r="53" spans="2:19" x14ac:dyDescent="0.25">
      <c r="B53" s="34"/>
      <c r="C53" s="27" t="s">
        <v>109</v>
      </c>
      <c r="D53" s="27"/>
      <c r="E53" s="27"/>
      <c r="F53" s="27"/>
      <c r="G53" s="35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36"/>
      <c r="S53" s="37"/>
    </row>
    <row r="54" spans="2:19" x14ac:dyDescent="0.25">
      <c r="B54" s="34"/>
      <c r="C54" s="47" t="s">
        <v>111</v>
      </c>
      <c r="D54" s="47">
        <f t="shared" ref="D54:Q54" si="40">SUM(D51:D53)</f>
        <v>2</v>
      </c>
      <c r="E54" s="47">
        <f t="shared" si="40"/>
        <v>2</v>
      </c>
      <c r="F54" s="47">
        <f t="shared" si="40"/>
        <v>1</v>
      </c>
      <c r="G54" s="77">
        <f t="shared" si="40"/>
        <v>9.3333333333333339</v>
      </c>
      <c r="H54" s="47">
        <f t="shared" si="40"/>
        <v>6</v>
      </c>
      <c r="I54" s="47">
        <f t="shared" si="40"/>
        <v>13</v>
      </c>
      <c r="J54" s="47">
        <f t="shared" si="40"/>
        <v>1</v>
      </c>
      <c r="K54" s="47">
        <f t="shared" si="40"/>
        <v>8</v>
      </c>
      <c r="L54" s="47">
        <f t="shared" si="40"/>
        <v>9</v>
      </c>
      <c r="M54" s="47">
        <f t="shared" si="40"/>
        <v>0</v>
      </c>
      <c r="N54" s="47">
        <f t="shared" si="40"/>
        <v>0</v>
      </c>
      <c r="O54" s="47">
        <f t="shared" si="40"/>
        <v>0</v>
      </c>
      <c r="P54" s="47">
        <f t="shared" si="40"/>
        <v>2</v>
      </c>
      <c r="Q54" s="47">
        <f t="shared" si="40"/>
        <v>0</v>
      </c>
      <c r="R54" s="79">
        <f>H54*7/G54</f>
        <v>4.5</v>
      </c>
      <c r="S54" s="80">
        <f t="shared" ref="S54" si="41">(I54+L54)/G54</f>
        <v>2.3571428571428572</v>
      </c>
    </row>
    <row r="55" spans="2:19" x14ac:dyDescent="0.25">
      <c r="B55" s="34"/>
      <c r="C55" s="46"/>
      <c r="D55" s="30"/>
      <c r="E55" s="30"/>
      <c r="F55" s="30"/>
      <c r="G55" s="38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6"/>
      <c r="S55" s="37"/>
    </row>
    <row r="56" spans="2:19" ht="15.75" thickBot="1" x14ac:dyDescent="0.3">
      <c r="B56" s="39"/>
      <c r="C56" s="31" t="s">
        <v>113</v>
      </c>
      <c r="D56" s="31">
        <f t="shared" ref="D56:Q56" si="42">D48+D54</f>
        <v>10</v>
      </c>
      <c r="E56" s="31">
        <f t="shared" si="42"/>
        <v>8</v>
      </c>
      <c r="F56" s="31">
        <f t="shared" si="42"/>
        <v>1</v>
      </c>
      <c r="G56" s="40">
        <f t="shared" si="42"/>
        <v>37.333333333333336</v>
      </c>
      <c r="H56" s="31">
        <f t="shared" si="42"/>
        <v>13</v>
      </c>
      <c r="I56" s="31">
        <f t="shared" si="42"/>
        <v>34</v>
      </c>
      <c r="J56" s="31">
        <f t="shared" si="42"/>
        <v>2</v>
      </c>
      <c r="K56" s="31">
        <f t="shared" si="42"/>
        <v>28</v>
      </c>
      <c r="L56" s="31">
        <f t="shared" si="42"/>
        <v>24</v>
      </c>
      <c r="M56" s="31">
        <f t="shared" si="42"/>
        <v>1</v>
      </c>
      <c r="N56" s="31">
        <f t="shared" si="42"/>
        <v>3</v>
      </c>
      <c r="O56" s="31">
        <f t="shared" si="42"/>
        <v>3</v>
      </c>
      <c r="P56" s="31">
        <f t="shared" si="42"/>
        <v>2</v>
      </c>
      <c r="Q56" s="31">
        <f t="shared" si="42"/>
        <v>0</v>
      </c>
      <c r="R56" s="51">
        <f>H56*8.5/G56</f>
        <v>2.9598214285714284</v>
      </c>
      <c r="S56" s="52">
        <f t="shared" si="37"/>
        <v>1.5535714285714284</v>
      </c>
    </row>
    <row r="57" spans="2:19" x14ac:dyDescent="0.25">
      <c r="B57" s="17"/>
      <c r="C57" s="6"/>
      <c r="D57" s="6"/>
      <c r="E57" s="6"/>
      <c r="F57" s="6"/>
      <c r="G57" s="14"/>
      <c r="H57" s="6"/>
      <c r="I57" s="6"/>
      <c r="J57" s="6"/>
      <c r="K57" s="6"/>
      <c r="L57" s="6"/>
      <c r="M57" s="6"/>
      <c r="N57" s="6"/>
      <c r="O57" s="6"/>
      <c r="P57" s="6"/>
      <c r="Q57" s="6"/>
      <c r="R57" s="15"/>
      <c r="S57" s="15"/>
    </row>
    <row r="58" spans="2:19" ht="15.75" thickBot="1" x14ac:dyDescent="0.3">
      <c r="B58" s="17"/>
      <c r="C58" s="6"/>
      <c r="D58" s="6"/>
      <c r="E58" s="6"/>
      <c r="F58" s="6"/>
      <c r="G58" s="14"/>
      <c r="H58" s="6"/>
      <c r="I58" s="6"/>
      <c r="J58" s="6"/>
      <c r="K58" s="6"/>
      <c r="L58" s="6"/>
      <c r="M58" s="6"/>
      <c r="N58" s="6"/>
      <c r="O58" s="6"/>
      <c r="P58" s="6"/>
      <c r="Q58" s="6"/>
      <c r="R58" s="15"/>
      <c r="S58" s="15"/>
    </row>
    <row r="59" spans="2:19" ht="18.75" x14ac:dyDescent="0.3">
      <c r="B59" s="96" t="s">
        <v>7</v>
      </c>
      <c r="C59" s="94" t="s">
        <v>110</v>
      </c>
      <c r="D59" s="94" t="s">
        <v>67</v>
      </c>
      <c r="E59" s="94" t="s">
        <v>68</v>
      </c>
      <c r="F59" s="94" t="s">
        <v>69</v>
      </c>
      <c r="G59" s="184" t="s">
        <v>20</v>
      </c>
      <c r="H59" s="94" t="s">
        <v>21</v>
      </c>
      <c r="I59" s="94" t="s">
        <v>70</v>
      </c>
      <c r="J59" s="94" t="s">
        <v>51</v>
      </c>
      <c r="K59" s="94" t="s">
        <v>5</v>
      </c>
      <c r="L59" s="94" t="s">
        <v>4</v>
      </c>
      <c r="M59" s="94" t="s">
        <v>53</v>
      </c>
      <c r="N59" s="94" t="s">
        <v>71</v>
      </c>
      <c r="O59" s="94" t="s">
        <v>72</v>
      </c>
      <c r="P59" s="94" t="s">
        <v>73</v>
      </c>
      <c r="Q59" s="94" t="s">
        <v>74</v>
      </c>
      <c r="R59" s="159" t="s">
        <v>75</v>
      </c>
      <c r="S59" s="160" t="s">
        <v>76</v>
      </c>
    </row>
    <row r="60" spans="2:19" ht="18.75" x14ac:dyDescent="0.3">
      <c r="B60" s="97" t="s">
        <v>146</v>
      </c>
      <c r="C60" s="10" t="s">
        <v>81</v>
      </c>
      <c r="D60" s="10">
        <f>'July Update'!C39</f>
        <v>1</v>
      </c>
      <c r="E60" s="10">
        <f>'July Update'!D39</f>
        <v>0</v>
      </c>
      <c r="F60" s="10">
        <f>'July Update'!E39</f>
        <v>0</v>
      </c>
      <c r="G60" s="10">
        <f>'July Update'!F39</f>
        <v>3</v>
      </c>
      <c r="H60" s="10">
        <f>'July Update'!G39</f>
        <v>0</v>
      </c>
      <c r="I60" s="10">
        <f>'July Update'!H39</f>
        <v>1</v>
      </c>
      <c r="J60" s="10">
        <f>'July Update'!I39</f>
        <v>0</v>
      </c>
      <c r="K60" s="10">
        <f>'July Update'!J39</f>
        <v>6</v>
      </c>
      <c r="L60" s="10">
        <f>'July Update'!K39</f>
        <v>0</v>
      </c>
      <c r="M60" s="10">
        <f>'July Update'!L39</f>
        <v>0</v>
      </c>
      <c r="N60" s="10">
        <f>'July Update'!M39</f>
        <v>0</v>
      </c>
      <c r="O60" s="10">
        <f>'July Update'!N39</f>
        <v>0</v>
      </c>
      <c r="P60" s="10">
        <f>'July Update'!O39</f>
        <v>0</v>
      </c>
      <c r="Q60" s="10">
        <f>'July Update'!P39</f>
        <v>0</v>
      </c>
      <c r="R60" s="15">
        <f t="shared" ref="R60:R62" si="43">H60*7/G60</f>
        <v>0</v>
      </c>
      <c r="S60" s="32">
        <f t="shared" ref="S60:S62" si="44">(I60+L60)/G60</f>
        <v>0.33333333333333331</v>
      </c>
    </row>
    <row r="61" spans="2:19" x14ac:dyDescent="0.25">
      <c r="B61" s="98"/>
      <c r="C61" s="10" t="s">
        <v>82</v>
      </c>
      <c r="D61" s="10">
        <f>'Aug Update'!C55</f>
        <v>1</v>
      </c>
      <c r="E61" s="10">
        <f>'Aug Update'!D55</f>
        <v>0</v>
      </c>
      <c r="F61" s="10">
        <f>'Aug Update'!E55</f>
        <v>0</v>
      </c>
      <c r="G61" s="10">
        <f>'Aug Update'!F55</f>
        <v>1</v>
      </c>
      <c r="H61" s="10">
        <f>'Aug Update'!G55</f>
        <v>0</v>
      </c>
      <c r="I61" s="10">
        <f>'Aug Update'!H55</f>
        <v>0</v>
      </c>
      <c r="J61" s="10">
        <f>'Aug Update'!I55</f>
        <v>0</v>
      </c>
      <c r="K61" s="10">
        <f>'Aug Update'!J55</f>
        <v>2</v>
      </c>
      <c r="L61" s="10">
        <f>'Aug Update'!K55</f>
        <v>0</v>
      </c>
      <c r="M61" s="10">
        <f>'Aug Update'!L55</f>
        <v>0</v>
      </c>
      <c r="N61" s="10">
        <f>'Aug Update'!M55</f>
        <v>0</v>
      </c>
      <c r="O61" s="10">
        <f>'Aug Update'!N55</f>
        <v>0</v>
      </c>
      <c r="P61" s="10">
        <f>'Aug Update'!O55</f>
        <v>0</v>
      </c>
      <c r="Q61" s="10">
        <f>'Aug Update'!P55</f>
        <v>1</v>
      </c>
      <c r="R61" s="15">
        <f>'Aug Update'!Q55</f>
        <v>0</v>
      </c>
      <c r="S61" s="32">
        <f>'Aug Update'!R55</f>
        <v>0</v>
      </c>
    </row>
    <row r="62" spans="2:19" x14ac:dyDescent="0.25">
      <c r="B62" s="98"/>
      <c r="C62" s="17" t="s">
        <v>110</v>
      </c>
      <c r="D62" s="10">
        <f>D60+D61</f>
        <v>2</v>
      </c>
      <c r="E62" s="10">
        <f t="shared" ref="E62:Q62" si="45">E60+E61</f>
        <v>0</v>
      </c>
      <c r="F62" s="10">
        <f t="shared" si="45"/>
        <v>0</v>
      </c>
      <c r="G62" s="10">
        <f t="shared" si="45"/>
        <v>4</v>
      </c>
      <c r="H62" s="10">
        <f t="shared" si="45"/>
        <v>0</v>
      </c>
      <c r="I62" s="10">
        <f t="shared" si="45"/>
        <v>1</v>
      </c>
      <c r="J62" s="10">
        <f t="shared" si="45"/>
        <v>0</v>
      </c>
      <c r="K62" s="10">
        <f t="shared" si="45"/>
        <v>8</v>
      </c>
      <c r="L62" s="10">
        <f t="shared" si="45"/>
        <v>0</v>
      </c>
      <c r="M62" s="10">
        <f t="shared" si="45"/>
        <v>0</v>
      </c>
      <c r="N62" s="10">
        <f t="shared" si="45"/>
        <v>0</v>
      </c>
      <c r="O62" s="10">
        <f t="shared" si="45"/>
        <v>0</v>
      </c>
      <c r="P62" s="10">
        <f t="shared" si="45"/>
        <v>0</v>
      </c>
      <c r="Q62" s="10">
        <f t="shared" si="45"/>
        <v>1</v>
      </c>
      <c r="R62" s="15">
        <f t="shared" si="43"/>
        <v>0</v>
      </c>
      <c r="S62" s="32">
        <f t="shared" si="44"/>
        <v>0.25</v>
      </c>
    </row>
    <row r="63" spans="2:19" x14ac:dyDescent="0.25">
      <c r="B63" s="98"/>
      <c r="C63" s="6"/>
      <c r="D63" s="10"/>
      <c r="E63" s="10"/>
      <c r="F63" s="10"/>
      <c r="G63" s="13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5"/>
      <c r="S63" s="32"/>
    </row>
    <row r="64" spans="2:19" x14ac:dyDescent="0.25">
      <c r="B64" s="98"/>
      <c r="C64" s="17" t="s">
        <v>111</v>
      </c>
      <c r="D64" s="10"/>
      <c r="E64" s="10"/>
      <c r="F64" s="10"/>
      <c r="G64" s="13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5"/>
      <c r="S64" s="32"/>
    </row>
    <row r="65" spans="2:38" x14ac:dyDescent="0.25">
      <c r="B65" s="98"/>
      <c r="C65" s="10" t="s">
        <v>108</v>
      </c>
      <c r="D65" s="10">
        <v>1</v>
      </c>
      <c r="E65" s="10">
        <v>0</v>
      </c>
      <c r="F65" s="10">
        <v>0</v>
      </c>
      <c r="G65" s="13">
        <v>7.666666666666667</v>
      </c>
      <c r="H65" s="10">
        <v>1</v>
      </c>
      <c r="I65" s="10">
        <v>3</v>
      </c>
      <c r="J65" s="10">
        <v>0</v>
      </c>
      <c r="K65" s="10">
        <v>4</v>
      </c>
      <c r="L65" s="10">
        <v>1</v>
      </c>
      <c r="M65" s="10">
        <v>0</v>
      </c>
      <c r="N65" s="10">
        <v>1</v>
      </c>
      <c r="O65" s="10">
        <v>0</v>
      </c>
      <c r="P65" s="10">
        <v>0</v>
      </c>
      <c r="Q65" s="10">
        <v>1</v>
      </c>
      <c r="R65" s="15">
        <f t="shared" ref="R65" si="46">H65*7/G65</f>
        <v>0.91304347826086951</v>
      </c>
      <c r="S65" s="32">
        <f t="shared" ref="S65" si="47">(I65+L65)/G65</f>
        <v>0.52173913043478259</v>
      </c>
    </row>
    <row r="66" spans="2:38" x14ac:dyDescent="0.25">
      <c r="B66" s="98"/>
      <c r="C66" s="10" t="s">
        <v>109</v>
      </c>
      <c r="D66" s="10">
        <v>1</v>
      </c>
      <c r="E66" s="10">
        <v>0</v>
      </c>
      <c r="F66" s="10">
        <v>0</v>
      </c>
      <c r="G66" s="13">
        <v>1.3333333333333333</v>
      </c>
      <c r="H66" s="10">
        <v>0</v>
      </c>
      <c r="I66" s="10">
        <v>1</v>
      </c>
      <c r="J66" s="10">
        <v>0</v>
      </c>
      <c r="K66" s="10">
        <v>1</v>
      </c>
      <c r="L66" s="10">
        <v>0</v>
      </c>
      <c r="M66" s="10">
        <v>1</v>
      </c>
      <c r="N66" s="10">
        <v>1</v>
      </c>
      <c r="O66" s="10">
        <v>0</v>
      </c>
      <c r="P66" s="10">
        <v>0</v>
      </c>
      <c r="Q66" s="10">
        <v>0</v>
      </c>
      <c r="R66" s="15">
        <f t="shared" ref="R66" si="48">H66*7/G66</f>
        <v>0</v>
      </c>
      <c r="S66" s="32">
        <f t="shared" ref="S66" si="49">(I66+L66)/G66</f>
        <v>0.75</v>
      </c>
    </row>
    <row r="67" spans="2:38" x14ac:dyDescent="0.25">
      <c r="B67" s="98"/>
      <c r="C67" s="17" t="s">
        <v>111</v>
      </c>
      <c r="D67" s="10">
        <f>SUM(D65:D66)</f>
        <v>2</v>
      </c>
      <c r="E67" s="10">
        <f t="shared" ref="E67:Q67" si="50">SUM(E65:E66)</f>
        <v>0</v>
      </c>
      <c r="F67" s="10">
        <f t="shared" si="50"/>
        <v>0</v>
      </c>
      <c r="G67" s="13">
        <v>7.666666666666667</v>
      </c>
      <c r="H67" s="10">
        <f t="shared" si="50"/>
        <v>1</v>
      </c>
      <c r="I67" s="10">
        <f t="shared" si="50"/>
        <v>4</v>
      </c>
      <c r="J67" s="10">
        <f t="shared" si="50"/>
        <v>0</v>
      </c>
      <c r="K67" s="10">
        <f t="shared" si="50"/>
        <v>5</v>
      </c>
      <c r="L67" s="10">
        <f t="shared" si="50"/>
        <v>1</v>
      </c>
      <c r="M67" s="10">
        <f t="shared" si="50"/>
        <v>1</v>
      </c>
      <c r="N67" s="10">
        <f t="shared" si="50"/>
        <v>2</v>
      </c>
      <c r="O67" s="10">
        <f t="shared" si="50"/>
        <v>0</v>
      </c>
      <c r="P67" s="10">
        <f t="shared" si="50"/>
        <v>0</v>
      </c>
      <c r="Q67" s="10">
        <f t="shared" si="50"/>
        <v>1</v>
      </c>
      <c r="R67" s="15">
        <f t="shared" ref="R67" si="51">H67*7/G67</f>
        <v>0.91304347826086951</v>
      </c>
      <c r="S67" s="32">
        <f t="shared" ref="S67" si="52">(I67+L67)/G67</f>
        <v>0.65217391304347827</v>
      </c>
    </row>
    <row r="68" spans="2:38" x14ac:dyDescent="0.25">
      <c r="B68" s="98"/>
      <c r="C68" s="10"/>
      <c r="D68" s="10"/>
      <c r="E68" s="10"/>
      <c r="F68" s="10"/>
      <c r="G68" s="13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5"/>
      <c r="S68" s="32"/>
    </row>
    <row r="69" spans="2:38" ht="15.75" thickBot="1" x14ac:dyDescent="0.3">
      <c r="B69" s="99"/>
      <c r="C69" s="19" t="s">
        <v>113</v>
      </c>
      <c r="D69" s="19">
        <f>D62+D67</f>
        <v>4</v>
      </c>
      <c r="E69" s="19">
        <f t="shared" ref="E69:Q69" si="53">E62+E67</f>
        <v>0</v>
      </c>
      <c r="F69" s="19">
        <f t="shared" si="53"/>
        <v>0</v>
      </c>
      <c r="G69" s="24">
        <f t="shared" si="53"/>
        <v>11.666666666666668</v>
      </c>
      <c r="H69" s="19">
        <f t="shared" si="53"/>
        <v>1</v>
      </c>
      <c r="I69" s="19">
        <f t="shared" si="53"/>
        <v>5</v>
      </c>
      <c r="J69" s="19">
        <f t="shared" si="53"/>
        <v>0</v>
      </c>
      <c r="K69" s="19">
        <f t="shared" si="53"/>
        <v>13</v>
      </c>
      <c r="L69" s="19">
        <f t="shared" si="53"/>
        <v>1</v>
      </c>
      <c r="M69" s="19">
        <f t="shared" si="53"/>
        <v>1</v>
      </c>
      <c r="N69" s="19">
        <f t="shared" si="53"/>
        <v>2</v>
      </c>
      <c r="O69" s="19">
        <f t="shared" si="53"/>
        <v>0</v>
      </c>
      <c r="P69" s="19">
        <f t="shared" si="53"/>
        <v>0</v>
      </c>
      <c r="Q69" s="19">
        <f t="shared" si="53"/>
        <v>2</v>
      </c>
      <c r="R69" s="70">
        <f>H69*7.5/G69</f>
        <v>0.64285714285714279</v>
      </c>
      <c r="S69" s="71">
        <f t="shared" ref="S69" si="54">(I69+L69)/G69</f>
        <v>0.51428571428571423</v>
      </c>
    </row>
    <row r="70" spans="2:38" x14ac:dyDescent="0.25">
      <c r="U70" s="17"/>
      <c r="V70" s="3"/>
      <c r="W70" s="3"/>
      <c r="X70" s="3"/>
      <c r="Y70" s="3"/>
      <c r="Z70" s="25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76"/>
      <c r="AL70" s="76"/>
    </row>
    <row r="71" spans="2:38" ht="15.75" thickBot="1" x14ac:dyDescent="0.3">
      <c r="U71" s="17"/>
      <c r="V71" s="6"/>
      <c r="W71" s="6"/>
      <c r="X71" s="6"/>
      <c r="Y71" s="6"/>
      <c r="Z71" s="14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02"/>
      <c r="AL71" s="102"/>
    </row>
    <row r="72" spans="2:38" ht="18.75" x14ac:dyDescent="0.3">
      <c r="B72" s="53" t="s">
        <v>27</v>
      </c>
      <c r="C72" s="26" t="s">
        <v>110</v>
      </c>
      <c r="D72" s="26" t="s">
        <v>67</v>
      </c>
      <c r="E72" s="26" t="s">
        <v>68</v>
      </c>
      <c r="F72" s="26" t="s">
        <v>69</v>
      </c>
      <c r="G72" s="33" t="s">
        <v>20</v>
      </c>
      <c r="H72" s="26" t="s">
        <v>21</v>
      </c>
      <c r="I72" s="26" t="s">
        <v>70</v>
      </c>
      <c r="J72" s="26" t="s">
        <v>51</v>
      </c>
      <c r="K72" s="26" t="s">
        <v>5</v>
      </c>
      <c r="L72" s="26" t="s">
        <v>4</v>
      </c>
      <c r="M72" s="26" t="s">
        <v>53</v>
      </c>
      <c r="N72" s="26" t="s">
        <v>71</v>
      </c>
      <c r="O72" s="26" t="s">
        <v>72</v>
      </c>
      <c r="P72" s="26" t="s">
        <v>73</v>
      </c>
      <c r="Q72" s="26" t="s">
        <v>74</v>
      </c>
      <c r="R72" s="100" t="s">
        <v>75</v>
      </c>
      <c r="S72" s="103" t="s">
        <v>76</v>
      </c>
    </row>
    <row r="73" spans="2:38" ht="18.75" x14ac:dyDescent="0.3">
      <c r="B73" s="72" t="s">
        <v>129</v>
      </c>
      <c r="C73" s="27" t="s">
        <v>79</v>
      </c>
      <c r="D73" s="27">
        <v>3</v>
      </c>
      <c r="E73" s="27">
        <v>0</v>
      </c>
      <c r="F73" s="27">
        <v>0</v>
      </c>
      <c r="G73" s="27">
        <v>4</v>
      </c>
      <c r="H73" s="27">
        <v>1</v>
      </c>
      <c r="I73" s="27">
        <v>1</v>
      </c>
      <c r="J73" s="27">
        <v>0</v>
      </c>
      <c r="K73" s="27">
        <v>4</v>
      </c>
      <c r="L73" s="27">
        <v>5</v>
      </c>
      <c r="M73" s="27">
        <v>1</v>
      </c>
      <c r="N73" s="27">
        <v>0</v>
      </c>
      <c r="O73" s="27">
        <v>0</v>
      </c>
      <c r="P73" s="27">
        <v>0</v>
      </c>
      <c r="Q73" s="27">
        <v>0</v>
      </c>
      <c r="R73" s="36">
        <f t="shared" ref="R73" si="55">H73*9/G73</f>
        <v>2.25</v>
      </c>
      <c r="S73" s="37">
        <f t="shared" ref="S73" si="56">(I73+L73)/G73</f>
        <v>1.5</v>
      </c>
    </row>
    <row r="74" spans="2:38" x14ac:dyDescent="0.25">
      <c r="B74" s="34"/>
      <c r="C74" s="27" t="s">
        <v>80</v>
      </c>
      <c r="D74" s="27">
        <f>'June Update'!C44</f>
        <v>1</v>
      </c>
      <c r="E74" s="27">
        <f>'June Update'!D44</f>
        <v>0</v>
      </c>
      <c r="F74" s="27">
        <f>'June Update'!E44</f>
        <v>0</v>
      </c>
      <c r="G74" s="27">
        <f>'June Update'!F44</f>
        <v>2</v>
      </c>
      <c r="H74" s="27">
        <f>'June Update'!G44</f>
        <v>0</v>
      </c>
      <c r="I74" s="27">
        <f>'June Update'!H44</f>
        <v>0</v>
      </c>
      <c r="J74" s="27">
        <f>'June Update'!I44</f>
        <v>0</v>
      </c>
      <c r="K74" s="27">
        <f>'June Update'!J44</f>
        <v>1</v>
      </c>
      <c r="L74" s="27">
        <f>'June Update'!K44</f>
        <v>0</v>
      </c>
      <c r="M74" s="27">
        <f>'June Update'!L44</f>
        <v>0</v>
      </c>
      <c r="N74" s="27">
        <f>'June Update'!M44</f>
        <v>0</v>
      </c>
      <c r="O74" s="27">
        <f>'June Update'!N44</f>
        <v>0</v>
      </c>
      <c r="P74" s="27">
        <f>'June Update'!O44</f>
        <v>0</v>
      </c>
      <c r="Q74" s="27">
        <f>'June Update'!P44</f>
        <v>0</v>
      </c>
      <c r="R74" s="36">
        <f t="shared" ref="R74" si="57">H74*9/G74</f>
        <v>0</v>
      </c>
      <c r="S74" s="37">
        <f t="shared" ref="S74" si="58">(I74+L74)/G74</f>
        <v>0</v>
      </c>
    </row>
    <row r="75" spans="2:38" x14ac:dyDescent="0.25">
      <c r="B75" s="34"/>
      <c r="C75" s="27" t="s">
        <v>81</v>
      </c>
      <c r="D75" s="27">
        <f>'July Update'!C40</f>
        <v>3</v>
      </c>
      <c r="E75" s="27">
        <f>'July Update'!D40</f>
        <v>0</v>
      </c>
      <c r="F75" s="27">
        <f>'July Update'!E40</f>
        <v>0</v>
      </c>
      <c r="G75" s="35">
        <f>'July Update'!F40</f>
        <v>4.333333333333333</v>
      </c>
      <c r="H75" s="27">
        <f>'July Update'!G40</f>
        <v>1</v>
      </c>
      <c r="I75" s="27">
        <f>'July Update'!H40</f>
        <v>3</v>
      </c>
      <c r="J75" s="27">
        <f>'July Update'!I40</f>
        <v>0</v>
      </c>
      <c r="K75" s="27">
        <f>'July Update'!J40</f>
        <v>2</v>
      </c>
      <c r="L75" s="27">
        <f>'July Update'!K40</f>
        <v>7</v>
      </c>
      <c r="M75" s="27">
        <f>'July Update'!L40</f>
        <v>1</v>
      </c>
      <c r="N75" s="27">
        <f>'July Update'!M40</f>
        <v>2</v>
      </c>
      <c r="O75" s="27">
        <f>'July Update'!N40</f>
        <v>0</v>
      </c>
      <c r="P75" s="27">
        <f>'July Update'!O40</f>
        <v>0</v>
      </c>
      <c r="Q75" s="27">
        <f>'July Update'!P40</f>
        <v>0</v>
      </c>
      <c r="R75" s="36">
        <f>'July Update'!Q40</f>
        <v>2.0769230769230771</v>
      </c>
      <c r="S75" s="37">
        <f>'July Update'!R40</f>
        <v>2.3076923076923079</v>
      </c>
    </row>
    <row r="76" spans="2:38" x14ac:dyDescent="0.25">
      <c r="B76" s="34"/>
      <c r="C76" s="27" t="s">
        <v>82</v>
      </c>
      <c r="D76" s="27">
        <f>'Aug Update'!C56</f>
        <v>0</v>
      </c>
      <c r="E76" s="27">
        <f>'Aug Update'!D56</f>
        <v>0</v>
      </c>
      <c r="F76" s="27">
        <f>'Aug Update'!E56</f>
        <v>0</v>
      </c>
      <c r="G76" s="27">
        <f>'Aug Update'!F56</f>
        <v>0</v>
      </c>
      <c r="H76" s="27">
        <f>'Aug Update'!G56</f>
        <v>0</v>
      </c>
      <c r="I76" s="27">
        <f>'Aug Update'!H56</f>
        <v>0</v>
      </c>
      <c r="J76" s="27">
        <f>'Aug Update'!I56</f>
        <v>0</v>
      </c>
      <c r="K76" s="27">
        <f>'Aug Update'!J56</f>
        <v>0</v>
      </c>
      <c r="L76" s="27">
        <f>'Aug Update'!K56</f>
        <v>0</v>
      </c>
      <c r="M76" s="27">
        <f>'Aug Update'!L56</f>
        <v>0</v>
      </c>
      <c r="N76" s="27">
        <f>'Aug Update'!M56</f>
        <v>0</v>
      </c>
      <c r="O76" s="27">
        <f>'Aug Update'!N56</f>
        <v>0</v>
      </c>
      <c r="P76" s="27">
        <f>'Aug Update'!O56</f>
        <v>0</v>
      </c>
      <c r="Q76" s="27">
        <f>'Aug Update'!P56</f>
        <v>0</v>
      </c>
      <c r="R76" s="36">
        <f>'Aug Update'!Q56</f>
        <v>0</v>
      </c>
      <c r="S76" s="37">
        <f>'Aug Update'!R56</f>
        <v>0</v>
      </c>
    </row>
    <row r="77" spans="2:38" x14ac:dyDescent="0.25">
      <c r="B77" s="34"/>
      <c r="C77" s="47" t="s">
        <v>110</v>
      </c>
      <c r="D77" s="47">
        <f t="shared" ref="D77:Q77" si="59">SUM(D73:D76)</f>
        <v>7</v>
      </c>
      <c r="E77" s="47">
        <f t="shared" si="59"/>
        <v>0</v>
      </c>
      <c r="F77" s="47">
        <f t="shared" si="59"/>
        <v>0</v>
      </c>
      <c r="G77" s="77">
        <f t="shared" si="59"/>
        <v>10.333333333333332</v>
      </c>
      <c r="H77" s="47">
        <f t="shared" si="59"/>
        <v>2</v>
      </c>
      <c r="I77" s="47">
        <f t="shared" si="59"/>
        <v>4</v>
      </c>
      <c r="J77" s="47">
        <f t="shared" si="59"/>
        <v>0</v>
      </c>
      <c r="K77" s="47">
        <f t="shared" si="59"/>
        <v>7</v>
      </c>
      <c r="L77" s="47">
        <f t="shared" si="59"/>
        <v>12</v>
      </c>
      <c r="M77" s="47">
        <f t="shared" si="59"/>
        <v>2</v>
      </c>
      <c r="N77" s="47">
        <f t="shared" si="59"/>
        <v>2</v>
      </c>
      <c r="O77" s="47">
        <f t="shared" si="59"/>
        <v>0</v>
      </c>
      <c r="P77" s="47">
        <f t="shared" si="59"/>
        <v>0</v>
      </c>
      <c r="Q77" s="47">
        <f t="shared" si="59"/>
        <v>0</v>
      </c>
      <c r="R77" s="79">
        <f>8.5*H77/G77</f>
        <v>1.6451612903225807</v>
      </c>
      <c r="S77" s="80">
        <f t="shared" ref="S77" si="60">(I77+L77)/G77</f>
        <v>1.5483870967741937</v>
      </c>
    </row>
    <row r="78" spans="2:38" x14ac:dyDescent="0.25">
      <c r="B78" s="34"/>
      <c r="C78" s="47"/>
      <c r="D78" s="47"/>
      <c r="E78" s="47"/>
      <c r="F78" s="47"/>
      <c r="G78" s="78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36"/>
      <c r="S78" s="37"/>
    </row>
    <row r="79" spans="2:38" x14ac:dyDescent="0.25">
      <c r="B79" s="34"/>
      <c r="C79" s="47" t="s">
        <v>111</v>
      </c>
      <c r="D79" s="47"/>
      <c r="E79" s="47"/>
      <c r="F79" s="47"/>
      <c r="G79" s="78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36"/>
      <c r="S79" s="37"/>
    </row>
    <row r="80" spans="2:38" x14ac:dyDescent="0.25">
      <c r="B80" s="34"/>
      <c r="C80" s="27" t="s">
        <v>107</v>
      </c>
      <c r="D80" s="27">
        <v>1</v>
      </c>
      <c r="E80" s="27">
        <v>0</v>
      </c>
      <c r="F80" s="27">
        <v>0</v>
      </c>
      <c r="G80" s="27">
        <v>3</v>
      </c>
      <c r="H80" s="27">
        <v>3</v>
      </c>
      <c r="I80" s="27">
        <v>5</v>
      </c>
      <c r="J80" s="27">
        <v>0</v>
      </c>
      <c r="K80" s="27">
        <v>2</v>
      </c>
      <c r="L80" s="27">
        <v>1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36">
        <f>7*H80/G80</f>
        <v>7</v>
      </c>
      <c r="S80" s="37">
        <f t="shared" ref="S80:S84" si="61">(I80+L80)/G80</f>
        <v>2</v>
      </c>
    </row>
    <row r="81" spans="2:38" x14ac:dyDescent="0.25">
      <c r="B81" s="34"/>
      <c r="C81" s="27" t="s">
        <v>112</v>
      </c>
      <c r="D81" s="27">
        <v>1</v>
      </c>
      <c r="E81" s="30">
        <v>1</v>
      </c>
      <c r="F81" s="27">
        <v>0</v>
      </c>
      <c r="G81" s="35">
        <v>0.66666666666666663</v>
      </c>
      <c r="H81" s="27">
        <v>8</v>
      </c>
      <c r="I81" s="27">
        <v>4</v>
      </c>
      <c r="J81" s="27">
        <v>0</v>
      </c>
      <c r="K81" s="27">
        <v>0</v>
      </c>
      <c r="L81" s="27">
        <v>4</v>
      </c>
      <c r="M81" s="27">
        <v>1</v>
      </c>
      <c r="N81" s="27">
        <v>0</v>
      </c>
      <c r="O81" s="27">
        <v>0</v>
      </c>
      <c r="P81" s="27">
        <v>1</v>
      </c>
      <c r="Q81" s="27">
        <v>0</v>
      </c>
      <c r="R81" s="36">
        <f>7*H81/G81</f>
        <v>84</v>
      </c>
      <c r="S81" s="37">
        <f t="shared" ref="S81" si="62">(I81+L81)/G81</f>
        <v>12</v>
      </c>
    </row>
    <row r="82" spans="2:38" x14ac:dyDescent="0.25">
      <c r="B82" s="34"/>
      <c r="C82" s="27" t="s">
        <v>108</v>
      </c>
      <c r="D82" s="27">
        <v>1</v>
      </c>
      <c r="E82" s="27">
        <v>1</v>
      </c>
      <c r="F82" s="27">
        <v>0</v>
      </c>
      <c r="G82" s="27">
        <v>1</v>
      </c>
      <c r="H82" s="27">
        <v>6</v>
      </c>
      <c r="I82" s="27">
        <v>3</v>
      </c>
      <c r="J82" s="27">
        <v>1</v>
      </c>
      <c r="K82" s="27">
        <v>0</v>
      </c>
      <c r="L82" s="27">
        <v>3</v>
      </c>
      <c r="M82" s="27">
        <v>0</v>
      </c>
      <c r="N82" s="27">
        <v>0</v>
      </c>
      <c r="O82" s="27">
        <v>0</v>
      </c>
      <c r="P82" s="27">
        <v>1</v>
      </c>
      <c r="Q82" s="27">
        <v>0</v>
      </c>
      <c r="R82" s="36">
        <f>7*H82/G82</f>
        <v>42</v>
      </c>
      <c r="S82" s="37">
        <f t="shared" ref="S82" si="63">(I82+L82)/G82</f>
        <v>6</v>
      </c>
    </row>
    <row r="83" spans="2:38" x14ac:dyDescent="0.25">
      <c r="B83" s="34"/>
      <c r="C83" s="27" t="s">
        <v>109</v>
      </c>
      <c r="D83" s="27"/>
      <c r="E83" s="27"/>
      <c r="F83" s="27"/>
      <c r="G83" s="35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36"/>
      <c r="S83" s="37"/>
    </row>
    <row r="84" spans="2:38" x14ac:dyDescent="0.25">
      <c r="B84" s="34"/>
      <c r="C84" s="47" t="s">
        <v>111</v>
      </c>
      <c r="D84" s="47">
        <f t="shared" ref="D84:Q84" si="64">SUM(D80:D83)</f>
        <v>3</v>
      </c>
      <c r="E84" s="47">
        <f t="shared" si="64"/>
        <v>2</v>
      </c>
      <c r="F84" s="47">
        <f t="shared" si="64"/>
        <v>0</v>
      </c>
      <c r="G84" s="77">
        <f t="shared" si="64"/>
        <v>4.6666666666666661</v>
      </c>
      <c r="H84" s="47">
        <f t="shared" si="64"/>
        <v>17</v>
      </c>
      <c r="I84" s="47">
        <f t="shared" si="64"/>
        <v>12</v>
      </c>
      <c r="J84" s="47">
        <f t="shared" si="64"/>
        <v>1</v>
      </c>
      <c r="K84" s="47">
        <f t="shared" si="64"/>
        <v>2</v>
      </c>
      <c r="L84" s="47">
        <f t="shared" si="64"/>
        <v>8</v>
      </c>
      <c r="M84" s="47">
        <f t="shared" si="64"/>
        <v>1</v>
      </c>
      <c r="N84" s="47">
        <f t="shared" si="64"/>
        <v>0</v>
      </c>
      <c r="O84" s="47">
        <f t="shared" si="64"/>
        <v>0</v>
      </c>
      <c r="P84" s="47">
        <f t="shared" si="64"/>
        <v>2</v>
      </c>
      <c r="Q84" s="47">
        <f t="shared" si="64"/>
        <v>0</v>
      </c>
      <c r="R84" s="79">
        <f>7*H84/G84</f>
        <v>25.500000000000004</v>
      </c>
      <c r="S84" s="80">
        <f t="shared" si="61"/>
        <v>4.2857142857142865</v>
      </c>
    </row>
    <row r="85" spans="2:38" x14ac:dyDescent="0.25">
      <c r="B85" s="34"/>
      <c r="C85" s="46"/>
      <c r="D85" s="46"/>
      <c r="E85" s="46"/>
      <c r="F85" s="46"/>
      <c r="G85" s="74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101"/>
      <c r="S85" s="104"/>
    </row>
    <row r="86" spans="2:38" ht="15.75" thickBot="1" x14ac:dyDescent="0.3">
      <c r="B86" s="39"/>
      <c r="C86" s="31" t="s">
        <v>113</v>
      </c>
      <c r="D86" s="31">
        <f t="shared" ref="D86:Q86" si="65">D77+D84</f>
        <v>10</v>
      </c>
      <c r="E86" s="31">
        <f t="shared" si="65"/>
        <v>2</v>
      </c>
      <c r="F86" s="31">
        <f t="shared" si="65"/>
        <v>0</v>
      </c>
      <c r="G86" s="75">
        <f t="shared" si="65"/>
        <v>14.999999999999998</v>
      </c>
      <c r="H86" s="31">
        <f t="shared" si="65"/>
        <v>19</v>
      </c>
      <c r="I86" s="31">
        <f t="shared" si="65"/>
        <v>16</v>
      </c>
      <c r="J86" s="31">
        <f t="shared" si="65"/>
        <v>1</v>
      </c>
      <c r="K86" s="31">
        <f t="shared" si="65"/>
        <v>9</v>
      </c>
      <c r="L86" s="31">
        <f t="shared" si="65"/>
        <v>20</v>
      </c>
      <c r="M86" s="31">
        <f t="shared" si="65"/>
        <v>3</v>
      </c>
      <c r="N86" s="31">
        <f t="shared" si="65"/>
        <v>2</v>
      </c>
      <c r="O86" s="31">
        <f t="shared" si="65"/>
        <v>0</v>
      </c>
      <c r="P86" s="31">
        <f t="shared" si="65"/>
        <v>2</v>
      </c>
      <c r="Q86" s="31">
        <f t="shared" si="65"/>
        <v>0</v>
      </c>
      <c r="R86" s="51">
        <f>8.5*H86/G86</f>
        <v>10.766666666666667</v>
      </c>
      <c r="S86" s="52">
        <f t="shared" ref="S86" si="66">(I86+L86)/G86</f>
        <v>2.4000000000000004</v>
      </c>
    </row>
    <row r="88" spans="2:38" ht="15.75" thickBot="1" x14ac:dyDescent="0.3">
      <c r="U88" s="17"/>
      <c r="V88" s="6"/>
      <c r="W88" s="6"/>
      <c r="X88" s="6"/>
      <c r="Y88" s="6"/>
      <c r="Z88" s="14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02"/>
      <c r="AL88" s="102"/>
    </row>
    <row r="89" spans="2:38" ht="18.75" x14ac:dyDescent="0.3">
      <c r="B89" s="96" t="s">
        <v>31</v>
      </c>
      <c r="C89" s="94" t="s">
        <v>110</v>
      </c>
      <c r="D89" s="94" t="s">
        <v>67</v>
      </c>
      <c r="E89" s="94" t="s">
        <v>68</v>
      </c>
      <c r="F89" s="94" t="s">
        <v>69</v>
      </c>
      <c r="G89" s="184" t="s">
        <v>20</v>
      </c>
      <c r="H89" s="94" t="s">
        <v>21</v>
      </c>
      <c r="I89" s="94" t="s">
        <v>70</v>
      </c>
      <c r="J89" s="94" t="s">
        <v>51</v>
      </c>
      <c r="K89" s="94" t="s">
        <v>5</v>
      </c>
      <c r="L89" s="94" t="s">
        <v>4</v>
      </c>
      <c r="M89" s="94" t="s">
        <v>53</v>
      </c>
      <c r="N89" s="94" t="s">
        <v>71</v>
      </c>
      <c r="O89" s="94" t="s">
        <v>72</v>
      </c>
      <c r="P89" s="94" t="s">
        <v>73</v>
      </c>
      <c r="Q89" s="94" t="s">
        <v>74</v>
      </c>
      <c r="R89" s="159" t="s">
        <v>75</v>
      </c>
      <c r="S89" s="160" t="s">
        <v>76</v>
      </c>
      <c r="U89" s="17"/>
      <c r="V89" s="6"/>
      <c r="W89" s="6"/>
      <c r="X89" s="6"/>
      <c r="Y89" s="6"/>
      <c r="Z89" s="14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02"/>
      <c r="AL89" s="102"/>
    </row>
    <row r="90" spans="2:38" ht="18.75" x14ac:dyDescent="0.3">
      <c r="B90" s="97" t="s">
        <v>130</v>
      </c>
      <c r="C90" s="10" t="s">
        <v>79</v>
      </c>
      <c r="D90" s="10">
        <v>3</v>
      </c>
      <c r="E90" s="10">
        <v>0</v>
      </c>
      <c r="F90" s="10">
        <v>0</v>
      </c>
      <c r="G90" s="13">
        <v>2.3333333333333335</v>
      </c>
      <c r="H90" s="10">
        <v>7</v>
      </c>
      <c r="I90" s="10">
        <v>7</v>
      </c>
      <c r="J90" s="10">
        <v>1</v>
      </c>
      <c r="K90" s="10">
        <v>2</v>
      </c>
      <c r="L90" s="10">
        <v>5</v>
      </c>
      <c r="M90" s="10">
        <v>1</v>
      </c>
      <c r="N90" s="10">
        <v>1</v>
      </c>
      <c r="O90" s="10">
        <v>0</v>
      </c>
      <c r="P90" s="10">
        <v>0</v>
      </c>
      <c r="Q90" s="10">
        <v>0</v>
      </c>
      <c r="R90" s="15">
        <f t="shared" ref="R90" si="67">H90*9/G90</f>
        <v>27</v>
      </c>
      <c r="S90" s="32">
        <f t="shared" ref="S90" si="68">(I90+L90)/G90</f>
        <v>5.1428571428571423</v>
      </c>
    </row>
    <row r="91" spans="2:38" x14ac:dyDescent="0.25">
      <c r="B91" s="98"/>
      <c r="C91" s="10" t="s">
        <v>80</v>
      </c>
      <c r="D91" s="10">
        <f>'June Update'!C45</f>
        <v>1</v>
      </c>
      <c r="E91" s="10">
        <f>'June Update'!D45</f>
        <v>0</v>
      </c>
      <c r="F91" s="10">
        <f>'June Update'!E45</f>
        <v>0</v>
      </c>
      <c r="G91" s="10">
        <f>'June Update'!F45</f>
        <v>1</v>
      </c>
      <c r="H91" s="10">
        <f>'June Update'!G45</f>
        <v>0</v>
      </c>
      <c r="I91" s="10">
        <f>'June Update'!H45</f>
        <v>1</v>
      </c>
      <c r="J91" s="10">
        <f>'June Update'!I45</f>
        <v>0</v>
      </c>
      <c r="K91" s="10">
        <f>'June Update'!J45</f>
        <v>1</v>
      </c>
      <c r="L91" s="10">
        <f>'June Update'!K45</f>
        <v>0</v>
      </c>
      <c r="M91" s="10">
        <f>'June Update'!L45</f>
        <v>0</v>
      </c>
      <c r="N91" s="10">
        <f>'June Update'!M45</f>
        <v>0</v>
      </c>
      <c r="O91" s="10">
        <f>'June Update'!N45</f>
        <v>1</v>
      </c>
      <c r="P91" s="10">
        <f>'June Update'!O45</f>
        <v>0</v>
      </c>
      <c r="Q91" s="10">
        <f>'June Update'!P45</f>
        <v>0</v>
      </c>
      <c r="R91" s="15">
        <f t="shared" ref="R91" si="69">H91*9/G91</f>
        <v>0</v>
      </c>
      <c r="S91" s="32">
        <f t="shared" ref="S91" si="70">(I91+L91)/G91</f>
        <v>1</v>
      </c>
    </row>
    <row r="92" spans="2:38" x14ac:dyDescent="0.25">
      <c r="B92" s="98"/>
      <c r="C92" s="10" t="s">
        <v>81</v>
      </c>
      <c r="D92" s="10">
        <f>'July Update'!C41</f>
        <v>3</v>
      </c>
      <c r="E92" s="10">
        <f>'July Update'!D41</f>
        <v>0</v>
      </c>
      <c r="F92" s="10">
        <f>'July Update'!E41</f>
        <v>0</v>
      </c>
      <c r="G92" s="10">
        <f>'July Update'!F41</f>
        <v>6</v>
      </c>
      <c r="H92" s="10">
        <f>'July Update'!G41</f>
        <v>0</v>
      </c>
      <c r="I92" s="10">
        <f>'July Update'!H41</f>
        <v>6</v>
      </c>
      <c r="J92" s="10">
        <f>'July Update'!I41</f>
        <v>0</v>
      </c>
      <c r="K92" s="10">
        <f>'July Update'!J41</f>
        <v>2</v>
      </c>
      <c r="L92" s="10">
        <f>'July Update'!K41</f>
        <v>0</v>
      </c>
      <c r="M92" s="10">
        <f>'July Update'!L41</f>
        <v>1</v>
      </c>
      <c r="N92" s="10">
        <f>'July Update'!M41</f>
        <v>0</v>
      </c>
      <c r="O92" s="10">
        <f>'July Update'!N41</f>
        <v>1</v>
      </c>
      <c r="P92" s="10">
        <f>'July Update'!O41</f>
        <v>0</v>
      </c>
      <c r="Q92" s="10">
        <f>'July Update'!P41</f>
        <v>0</v>
      </c>
      <c r="R92" s="15">
        <f>'July Update'!Q41</f>
        <v>0</v>
      </c>
      <c r="S92" s="32">
        <f>'July Update'!R41</f>
        <v>1</v>
      </c>
    </row>
    <row r="93" spans="2:38" x14ac:dyDescent="0.25">
      <c r="B93" s="98"/>
      <c r="C93" s="10" t="s">
        <v>82</v>
      </c>
      <c r="D93" s="10">
        <f>'Aug Update'!C57</f>
        <v>1</v>
      </c>
      <c r="E93" s="10">
        <f>'Aug Update'!D57</f>
        <v>0</v>
      </c>
      <c r="F93" s="10">
        <f>'Aug Update'!E57</f>
        <v>0</v>
      </c>
      <c r="G93" s="10">
        <f>'Aug Update'!F57</f>
        <v>2</v>
      </c>
      <c r="H93" s="10">
        <f>'Aug Update'!G57</f>
        <v>0</v>
      </c>
      <c r="I93" s="10">
        <f>'Aug Update'!H57</f>
        <v>2</v>
      </c>
      <c r="J93" s="10">
        <f>'Aug Update'!I57</f>
        <v>0</v>
      </c>
      <c r="K93" s="10">
        <f>'Aug Update'!J57</f>
        <v>4</v>
      </c>
      <c r="L93" s="10">
        <f>'Aug Update'!K57</f>
        <v>0</v>
      </c>
      <c r="M93" s="10">
        <f>'Aug Update'!L57</f>
        <v>0</v>
      </c>
      <c r="N93" s="10">
        <f>'Aug Update'!M57</f>
        <v>0</v>
      </c>
      <c r="O93" s="10">
        <f>'Aug Update'!N57</f>
        <v>0</v>
      </c>
      <c r="P93" s="10">
        <f>'Aug Update'!O57</f>
        <v>0</v>
      </c>
      <c r="Q93" s="10">
        <f>'Aug Update'!P57</f>
        <v>0</v>
      </c>
      <c r="R93" s="15">
        <f>'Aug Update'!Q57</f>
        <v>0</v>
      </c>
      <c r="S93" s="32">
        <f>'Aug Update'!R57</f>
        <v>1</v>
      </c>
    </row>
    <row r="94" spans="2:38" x14ac:dyDescent="0.25">
      <c r="B94" s="98"/>
      <c r="C94" s="17" t="s">
        <v>110</v>
      </c>
      <c r="D94" s="17">
        <f>SUM(D90:D93)</f>
        <v>8</v>
      </c>
      <c r="E94" s="17">
        <f t="shared" ref="E94:Q94" si="71">SUM(E90:E93)</f>
        <v>0</v>
      </c>
      <c r="F94" s="17">
        <f t="shared" si="71"/>
        <v>0</v>
      </c>
      <c r="G94" s="186">
        <f t="shared" si="71"/>
        <v>11.333333333333334</v>
      </c>
      <c r="H94" s="17">
        <f t="shared" si="71"/>
        <v>7</v>
      </c>
      <c r="I94" s="17">
        <f t="shared" si="71"/>
        <v>16</v>
      </c>
      <c r="J94" s="17">
        <f t="shared" si="71"/>
        <v>1</v>
      </c>
      <c r="K94" s="17">
        <f t="shared" si="71"/>
        <v>9</v>
      </c>
      <c r="L94" s="17">
        <f t="shared" si="71"/>
        <v>5</v>
      </c>
      <c r="M94" s="17">
        <f t="shared" si="71"/>
        <v>2</v>
      </c>
      <c r="N94" s="17">
        <f t="shared" si="71"/>
        <v>1</v>
      </c>
      <c r="O94" s="17">
        <f t="shared" si="71"/>
        <v>2</v>
      </c>
      <c r="P94" s="17">
        <f t="shared" si="71"/>
        <v>0</v>
      </c>
      <c r="Q94" s="17">
        <f t="shared" si="71"/>
        <v>0</v>
      </c>
      <c r="R94" s="156">
        <f>9*H94/G94</f>
        <v>5.5588235294117645</v>
      </c>
      <c r="S94" s="157">
        <f>I94+L94/G94</f>
        <v>16.441176470588236</v>
      </c>
    </row>
    <row r="95" spans="2:38" x14ac:dyDescent="0.25">
      <c r="B95" s="98"/>
      <c r="C95" s="17"/>
      <c r="D95" s="17"/>
      <c r="E95" s="17"/>
      <c r="F95" s="17"/>
      <c r="G95" s="186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5"/>
      <c r="S95" s="32"/>
    </row>
    <row r="96" spans="2:38" x14ac:dyDescent="0.25">
      <c r="B96" s="98"/>
      <c r="C96" s="17" t="s">
        <v>111</v>
      </c>
      <c r="D96" s="17"/>
      <c r="E96" s="17"/>
      <c r="F96" s="17"/>
      <c r="G96" s="186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5"/>
      <c r="S96" s="32"/>
    </row>
    <row r="97" spans="2:38" x14ac:dyDescent="0.25">
      <c r="B97" s="98"/>
      <c r="C97" s="10" t="s">
        <v>107</v>
      </c>
      <c r="D97" s="10">
        <v>1</v>
      </c>
      <c r="E97" s="10">
        <v>0</v>
      </c>
      <c r="F97" s="10">
        <v>0</v>
      </c>
      <c r="G97" s="13">
        <v>0.33333333333333331</v>
      </c>
      <c r="H97" s="10">
        <v>1</v>
      </c>
      <c r="I97" s="10">
        <v>2</v>
      </c>
      <c r="J97" s="10">
        <v>0</v>
      </c>
      <c r="K97" s="10">
        <v>0</v>
      </c>
      <c r="L97" s="10">
        <v>0</v>
      </c>
      <c r="M97" s="10">
        <v>0</v>
      </c>
      <c r="N97" s="10">
        <v>1</v>
      </c>
      <c r="O97" s="10">
        <v>0</v>
      </c>
      <c r="P97" s="10">
        <v>0</v>
      </c>
      <c r="Q97" s="10">
        <v>0</v>
      </c>
      <c r="R97" s="15">
        <f>7*H97/G97</f>
        <v>21</v>
      </c>
      <c r="S97" s="32">
        <f t="shared" ref="S97:S101" si="72">I97+L97/G97</f>
        <v>2</v>
      </c>
    </row>
    <row r="98" spans="2:38" x14ac:dyDescent="0.25">
      <c r="B98" s="98"/>
      <c r="C98" s="10" t="s">
        <v>149</v>
      </c>
      <c r="D98" s="10">
        <v>1</v>
      </c>
      <c r="E98" s="10">
        <v>0</v>
      </c>
      <c r="F98" s="10">
        <v>0</v>
      </c>
      <c r="G98" s="13">
        <v>0.66666666666666663</v>
      </c>
      <c r="H98" s="10">
        <v>0</v>
      </c>
      <c r="I98" s="10">
        <v>1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5">
        <f t="shared" ref="R98:R101" si="73">7*H98/G98</f>
        <v>0</v>
      </c>
      <c r="S98" s="32">
        <f t="shared" ref="S98" si="74">I98+L98/G98</f>
        <v>1</v>
      </c>
    </row>
    <row r="99" spans="2:38" x14ac:dyDescent="0.25">
      <c r="B99" s="98"/>
      <c r="C99" s="10" t="s">
        <v>112</v>
      </c>
      <c r="D99" s="10">
        <v>1</v>
      </c>
      <c r="E99" s="1">
        <v>0</v>
      </c>
      <c r="F99" s="10">
        <v>0</v>
      </c>
      <c r="G99" s="10">
        <v>1</v>
      </c>
      <c r="H99" s="10">
        <v>0</v>
      </c>
      <c r="I99" s="10">
        <v>1</v>
      </c>
      <c r="J99" s="10">
        <v>0</v>
      </c>
      <c r="K99" s="10">
        <v>1</v>
      </c>
      <c r="L99" s="10">
        <v>1</v>
      </c>
      <c r="M99" s="10">
        <v>1</v>
      </c>
      <c r="N99" s="10">
        <v>0</v>
      </c>
      <c r="O99" s="10">
        <v>0</v>
      </c>
      <c r="P99" s="10">
        <v>0</v>
      </c>
      <c r="Q99" s="10">
        <v>0</v>
      </c>
      <c r="R99" s="15">
        <f t="shared" si="73"/>
        <v>0</v>
      </c>
      <c r="S99" s="32">
        <f t="shared" ref="S99" si="75">I99+L99/G99</f>
        <v>2</v>
      </c>
    </row>
    <row r="100" spans="2:38" x14ac:dyDescent="0.25">
      <c r="B100" s="98"/>
      <c r="C100" s="10" t="s">
        <v>109</v>
      </c>
      <c r="D100" s="10"/>
      <c r="E100" s="10"/>
      <c r="F100" s="10"/>
      <c r="G100" s="13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5"/>
      <c r="S100" s="32"/>
    </row>
    <row r="101" spans="2:38" x14ac:dyDescent="0.25">
      <c r="B101" s="98"/>
      <c r="C101" s="17" t="s">
        <v>111</v>
      </c>
      <c r="D101" s="17">
        <f t="shared" ref="D101:Q101" si="76">SUM(D97:D100)</f>
        <v>3</v>
      </c>
      <c r="E101" s="17">
        <f t="shared" si="76"/>
        <v>0</v>
      </c>
      <c r="F101" s="17">
        <f t="shared" si="76"/>
        <v>0</v>
      </c>
      <c r="G101" s="17">
        <f t="shared" si="76"/>
        <v>2</v>
      </c>
      <c r="H101" s="17">
        <f t="shared" si="76"/>
        <v>1</v>
      </c>
      <c r="I101" s="17">
        <f t="shared" si="76"/>
        <v>4</v>
      </c>
      <c r="J101" s="17">
        <f t="shared" si="76"/>
        <v>0</v>
      </c>
      <c r="K101" s="17">
        <f t="shared" si="76"/>
        <v>1</v>
      </c>
      <c r="L101" s="17">
        <f t="shared" si="76"/>
        <v>1</v>
      </c>
      <c r="M101" s="17">
        <f t="shared" si="76"/>
        <v>1</v>
      </c>
      <c r="N101" s="17">
        <f t="shared" si="76"/>
        <v>1</v>
      </c>
      <c r="O101" s="17">
        <f t="shared" si="76"/>
        <v>0</v>
      </c>
      <c r="P101" s="17">
        <f t="shared" si="76"/>
        <v>0</v>
      </c>
      <c r="Q101" s="17">
        <f t="shared" si="76"/>
        <v>0</v>
      </c>
      <c r="R101" s="156">
        <f t="shared" si="73"/>
        <v>3.5</v>
      </c>
      <c r="S101" s="157">
        <f t="shared" si="72"/>
        <v>4.5</v>
      </c>
    </row>
    <row r="102" spans="2:38" x14ac:dyDescent="0.25">
      <c r="B102" s="98"/>
      <c r="C102" s="6"/>
      <c r="D102" s="6"/>
      <c r="E102" s="6"/>
      <c r="F102" s="6"/>
      <c r="G102" s="14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15"/>
      <c r="S102" s="158"/>
    </row>
    <row r="103" spans="2:38" ht="15.75" thickBot="1" x14ac:dyDescent="0.3">
      <c r="B103" s="99"/>
      <c r="C103" s="19" t="s">
        <v>113</v>
      </c>
      <c r="D103" s="19">
        <f t="shared" ref="D103:Q103" si="77">D94+D101</f>
        <v>11</v>
      </c>
      <c r="E103" s="19">
        <f t="shared" si="77"/>
        <v>0</v>
      </c>
      <c r="F103" s="19">
        <f t="shared" si="77"/>
        <v>0</v>
      </c>
      <c r="G103" s="24">
        <f t="shared" si="77"/>
        <v>13.333333333333334</v>
      </c>
      <c r="H103" s="19">
        <f t="shared" si="77"/>
        <v>8</v>
      </c>
      <c r="I103" s="19">
        <f t="shared" si="77"/>
        <v>20</v>
      </c>
      <c r="J103" s="19">
        <f t="shared" si="77"/>
        <v>1</v>
      </c>
      <c r="K103" s="19">
        <f t="shared" si="77"/>
        <v>10</v>
      </c>
      <c r="L103" s="19">
        <f t="shared" si="77"/>
        <v>6</v>
      </c>
      <c r="M103" s="19">
        <f t="shared" si="77"/>
        <v>3</v>
      </c>
      <c r="N103" s="19">
        <f t="shared" si="77"/>
        <v>2</v>
      </c>
      <c r="O103" s="19">
        <f t="shared" si="77"/>
        <v>2</v>
      </c>
      <c r="P103" s="19">
        <f t="shared" si="77"/>
        <v>0</v>
      </c>
      <c r="Q103" s="19">
        <f t="shared" si="77"/>
        <v>0</v>
      </c>
      <c r="R103" s="70">
        <f>8.5*H103/G103</f>
        <v>5.0999999999999996</v>
      </c>
      <c r="S103" s="71">
        <f t="shared" ref="S103" si="78">I103+L103/G103</f>
        <v>20.45</v>
      </c>
    </row>
    <row r="104" spans="2:38" x14ac:dyDescent="0.25">
      <c r="U104" s="17"/>
      <c r="V104" s="6"/>
      <c r="W104" s="6"/>
      <c r="X104" s="6"/>
      <c r="Y104" s="6"/>
      <c r="Z104" s="14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102"/>
      <c r="AL104" s="102"/>
    </row>
    <row r="105" spans="2:38" ht="15.75" thickBot="1" x14ac:dyDescent="0.3">
      <c r="U105" s="17"/>
      <c r="V105" s="6"/>
      <c r="W105" s="6"/>
      <c r="X105" s="6"/>
      <c r="Y105" s="6"/>
      <c r="Z105" s="14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102"/>
      <c r="AL105" s="102"/>
    </row>
    <row r="106" spans="2:38" ht="18.75" x14ac:dyDescent="0.3">
      <c r="B106" s="53" t="s">
        <v>62</v>
      </c>
      <c r="C106" s="26" t="s">
        <v>110</v>
      </c>
      <c r="D106" s="26" t="s">
        <v>67</v>
      </c>
      <c r="E106" s="26" t="s">
        <v>68</v>
      </c>
      <c r="F106" s="26" t="s">
        <v>69</v>
      </c>
      <c r="G106" s="33" t="s">
        <v>20</v>
      </c>
      <c r="H106" s="26" t="s">
        <v>21</v>
      </c>
      <c r="I106" s="26" t="s">
        <v>70</v>
      </c>
      <c r="J106" s="26" t="s">
        <v>51</v>
      </c>
      <c r="K106" s="26" t="s">
        <v>5</v>
      </c>
      <c r="L106" s="26" t="s">
        <v>4</v>
      </c>
      <c r="M106" s="26" t="s">
        <v>53</v>
      </c>
      <c r="N106" s="26" t="s">
        <v>71</v>
      </c>
      <c r="O106" s="26" t="s">
        <v>72</v>
      </c>
      <c r="P106" s="26" t="s">
        <v>73</v>
      </c>
      <c r="Q106" s="26" t="s">
        <v>74</v>
      </c>
      <c r="R106" s="100" t="s">
        <v>75</v>
      </c>
      <c r="S106" s="103" t="s">
        <v>76</v>
      </c>
    </row>
    <row r="107" spans="2:38" ht="18.75" x14ac:dyDescent="0.3">
      <c r="B107" s="72" t="s">
        <v>125</v>
      </c>
      <c r="C107" s="27" t="s">
        <v>79</v>
      </c>
      <c r="D107" s="27">
        <v>3</v>
      </c>
      <c r="E107" s="27">
        <v>2</v>
      </c>
      <c r="F107" s="27">
        <v>0</v>
      </c>
      <c r="G107" s="35">
        <v>10.333333333333334</v>
      </c>
      <c r="H107" s="27">
        <v>6</v>
      </c>
      <c r="I107" s="27">
        <v>9</v>
      </c>
      <c r="J107" s="27">
        <v>0</v>
      </c>
      <c r="K107" s="27">
        <v>11</v>
      </c>
      <c r="L107" s="27">
        <v>11</v>
      </c>
      <c r="M107" s="27">
        <v>0</v>
      </c>
      <c r="N107" s="27">
        <v>3</v>
      </c>
      <c r="O107" s="27">
        <v>2</v>
      </c>
      <c r="P107" s="27">
        <v>1</v>
      </c>
      <c r="Q107" s="27">
        <v>0</v>
      </c>
      <c r="R107" s="36">
        <f>H107*9/G107</f>
        <v>5.225806451612903</v>
      </c>
      <c r="S107" s="37">
        <f t="shared" ref="S107" si="79">(I107+L107)/G107</f>
        <v>1.9354838709677418</v>
      </c>
    </row>
    <row r="108" spans="2:38" x14ac:dyDescent="0.25">
      <c r="B108" s="34"/>
      <c r="C108" s="27" t="s">
        <v>80</v>
      </c>
      <c r="D108" s="27">
        <f>'June Update'!C40</f>
        <v>1</v>
      </c>
      <c r="E108" s="27">
        <f>'June Update'!D40</f>
        <v>1</v>
      </c>
      <c r="F108" s="27">
        <f>'June Update'!E40</f>
        <v>0</v>
      </c>
      <c r="G108" s="35">
        <f>'June Update'!F40</f>
        <v>3.6666666666666665</v>
      </c>
      <c r="H108" s="27">
        <f>'June Update'!G40</f>
        <v>0</v>
      </c>
      <c r="I108" s="27">
        <f>'June Update'!H40</f>
        <v>1</v>
      </c>
      <c r="J108" s="27">
        <f>'June Update'!I40</f>
        <v>0</v>
      </c>
      <c r="K108" s="27">
        <f>'June Update'!J40</f>
        <v>3</v>
      </c>
      <c r="L108" s="27">
        <f>'June Update'!K40</f>
        <v>2</v>
      </c>
      <c r="M108" s="27">
        <f>'June Update'!L40</f>
        <v>0</v>
      </c>
      <c r="N108" s="27">
        <f>'June Update'!M40</f>
        <v>0</v>
      </c>
      <c r="O108" s="27">
        <f>'June Update'!N40</f>
        <v>1</v>
      </c>
      <c r="P108" s="27">
        <f>'June Update'!O40</f>
        <v>0</v>
      </c>
      <c r="Q108" s="27">
        <f>'June Update'!P40</f>
        <v>0</v>
      </c>
      <c r="R108" s="36">
        <f>H108*9/G108</f>
        <v>0</v>
      </c>
      <c r="S108" s="37">
        <f t="shared" ref="S108" si="80">(I108+L108)/G108</f>
        <v>0.81818181818181823</v>
      </c>
    </row>
    <row r="109" spans="2:38" x14ac:dyDescent="0.25">
      <c r="B109" s="34"/>
      <c r="C109" s="27" t="s">
        <v>81</v>
      </c>
      <c r="D109" s="27">
        <f>'July Update'!C42</f>
        <v>3</v>
      </c>
      <c r="E109" s="27">
        <f>'July Update'!D42</f>
        <v>2</v>
      </c>
      <c r="F109" s="27">
        <f>'July Update'!E42</f>
        <v>0</v>
      </c>
      <c r="G109" s="27">
        <f>'July Update'!F42</f>
        <v>13</v>
      </c>
      <c r="H109" s="27">
        <f>'July Update'!G42</f>
        <v>3</v>
      </c>
      <c r="I109" s="27">
        <f>'July Update'!H42</f>
        <v>8</v>
      </c>
      <c r="J109" s="27">
        <f>'July Update'!I42</f>
        <v>0</v>
      </c>
      <c r="K109" s="27">
        <f>'July Update'!J42</f>
        <v>21</v>
      </c>
      <c r="L109" s="27">
        <f>'July Update'!K42</f>
        <v>5</v>
      </c>
      <c r="M109" s="27">
        <f>'July Update'!L42</f>
        <v>0</v>
      </c>
      <c r="N109" s="27">
        <f>'July Update'!M42</f>
        <v>1</v>
      </c>
      <c r="O109" s="27">
        <f>'July Update'!N42</f>
        <v>2</v>
      </c>
      <c r="P109" s="27">
        <f>'July Update'!O42</f>
        <v>0</v>
      </c>
      <c r="Q109" s="27">
        <f>'July Update'!P42</f>
        <v>0</v>
      </c>
      <c r="R109" s="36">
        <f>'July Update'!Q42</f>
        <v>2.0769230769230771</v>
      </c>
      <c r="S109" s="37">
        <f>'July Update'!R42</f>
        <v>1</v>
      </c>
    </row>
    <row r="110" spans="2:38" x14ac:dyDescent="0.25">
      <c r="B110" s="34"/>
      <c r="C110" s="27" t="s">
        <v>82</v>
      </c>
      <c r="D110" s="27">
        <f>'Aug Update'!C58</f>
        <v>1</v>
      </c>
      <c r="E110" s="27">
        <f>'Aug Update'!D58</f>
        <v>1</v>
      </c>
      <c r="F110" s="27">
        <f>'Aug Update'!E58</f>
        <v>0</v>
      </c>
      <c r="G110" s="27">
        <f>'Aug Update'!F58</f>
        <v>4</v>
      </c>
      <c r="H110" s="27">
        <f>'Aug Update'!G58</f>
        <v>3</v>
      </c>
      <c r="I110" s="27">
        <f>'Aug Update'!H58</f>
        <v>8</v>
      </c>
      <c r="J110" s="27">
        <f>'Aug Update'!I58</f>
        <v>0</v>
      </c>
      <c r="K110" s="27">
        <f>'Aug Update'!J58</f>
        <v>2</v>
      </c>
      <c r="L110" s="27">
        <f>'Aug Update'!K58</f>
        <v>2</v>
      </c>
      <c r="M110" s="27">
        <f>'Aug Update'!L58</f>
        <v>0</v>
      </c>
      <c r="N110" s="27">
        <f>'Aug Update'!M58</f>
        <v>0</v>
      </c>
      <c r="O110" s="27">
        <f>'Aug Update'!N58</f>
        <v>0</v>
      </c>
      <c r="P110" s="27">
        <f>'Aug Update'!O58</f>
        <v>0</v>
      </c>
      <c r="Q110" s="27">
        <f>'Aug Update'!P58</f>
        <v>0</v>
      </c>
      <c r="R110" s="36">
        <f>'Aug Update'!Q58</f>
        <v>6.75</v>
      </c>
      <c r="S110" s="37">
        <f>'Aug Update'!R58</f>
        <v>2.5</v>
      </c>
    </row>
    <row r="111" spans="2:38" x14ac:dyDescent="0.25">
      <c r="B111" s="34"/>
      <c r="C111" s="47" t="s">
        <v>110</v>
      </c>
      <c r="D111" s="47">
        <f>SUM(D107:D110)</f>
        <v>8</v>
      </c>
      <c r="E111" s="47">
        <f t="shared" ref="E111:Q111" si="81">SUM(E107:E110)</f>
        <v>6</v>
      </c>
      <c r="F111" s="47">
        <f t="shared" si="81"/>
        <v>0</v>
      </c>
      <c r="G111" s="47">
        <f t="shared" si="81"/>
        <v>31</v>
      </c>
      <c r="H111" s="47">
        <f t="shared" si="81"/>
        <v>12</v>
      </c>
      <c r="I111" s="47">
        <f t="shared" si="81"/>
        <v>26</v>
      </c>
      <c r="J111" s="47">
        <f t="shared" si="81"/>
        <v>0</v>
      </c>
      <c r="K111" s="47">
        <f t="shared" si="81"/>
        <v>37</v>
      </c>
      <c r="L111" s="47">
        <f t="shared" si="81"/>
        <v>20</v>
      </c>
      <c r="M111" s="47">
        <f t="shared" si="81"/>
        <v>0</v>
      </c>
      <c r="N111" s="47">
        <f t="shared" si="81"/>
        <v>4</v>
      </c>
      <c r="O111" s="47">
        <f t="shared" si="81"/>
        <v>5</v>
      </c>
      <c r="P111" s="47">
        <f t="shared" si="81"/>
        <v>1</v>
      </c>
      <c r="Q111" s="47">
        <f t="shared" si="81"/>
        <v>0</v>
      </c>
      <c r="R111" s="79">
        <f t="shared" ref="R111" si="82">9*H111/G111</f>
        <v>3.4838709677419355</v>
      </c>
      <c r="S111" s="80">
        <f t="shared" ref="S111" si="83">(I111+L111)/G111</f>
        <v>1.4838709677419355</v>
      </c>
    </row>
    <row r="112" spans="2:38" x14ac:dyDescent="0.25">
      <c r="B112" s="34"/>
      <c r="C112" s="47"/>
      <c r="D112" s="47"/>
      <c r="E112" s="47"/>
      <c r="F112" s="47"/>
      <c r="G112" s="7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36"/>
      <c r="S112" s="37"/>
    </row>
    <row r="113" spans="2:38" x14ac:dyDescent="0.25">
      <c r="B113" s="34"/>
      <c r="C113" s="47" t="s">
        <v>111</v>
      </c>
      <c r="D113" s="47"/>
      <c r="E113" s="47"/>
      <c r="F113" s="47"/>
      <c r="G113" s="7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36"/>
      <c r="S113" s="37"/>
    </row>
    <row r="114" spans="2:38" x14ac:dyDescent="0.25">
      <c r="B114" s="34"/>
      <c r="C114" s="27" t="s">
        <v>107</v>
      </c>
      <c r="D114" s="27">
        <v>1</v>
      </c>
      <c r="E114" s="27">
        <v>1</v>
      </c>
      <c r="F114" s="27">
        <v>0</v>
      </c>
      <c r="G114" s="27">
        <v>3</v>
      </c>
      <c r="H114" s="27">
        <v>3</v>
      </c>
      <c r="I114" s="27">
        <v>6</v>
      </c>
      <c r="J114" s="27">
        <v>0</v>
      </c>
      <c r="K114" s="27">
        <v>4</v>
      </c>
      <c r="L114" s="27">
        <v>2</v>
      </c>
      <c r="M114" s="27">
        <v>0</v>
      </c>
      <c r="N114" s="27">
        <v>0</v>
      </c>
      <c r="O114" s="27">
        <v>0</v>
      </c>
      <c r="P114" s="27">
        <v>1</v>
      </c>
      <c r="Q114" s="27">
        <v>0</v>
      </c>
      <c r="R114" s="36">
        <f>7*H114/G114</f>
        <v>7</v>
      </c>
      <c r="S114" s="37">
        <f t="shared" ref="S114:S117" si="84">(I114+L114)/G114</f>
        <v>2.6666666666666665</v>
      </c>
    </row>
    <row r="115" spans="2:38" x14ac:dyDescent="0.25">
      <c r="B115" s="34"/>
      <c r="C115" s="27" t="s">
        <v>108</v>
      </c>
      <c r="D115" s="27">
        <v>1</v>
      </c>
      <c r="E115" s="27">
        <v>1</v>
      </c>
      <c r="F115" s="27">
        <v>1</v>
      </c>
      <c r="G115" s="27">
        <v>7</v>
      </c>
      <c r="H115" s="27">
        <v>0</v>
      </c>
      <c r="I115" s="27">
        <v>2</v>
      </c>
      <c r="J115" s="27">
        <v>0</v>
      </c>
      <c r="K115" s="27">
        <v>7</v>
      </c>
      <c r="L115" s="27">
        <v>0</v>
      </c>
      <c r="M115" s="27">
        <v>0</v>
      </c>
      <c r="N115" s="27">
        <v>0</v>
      </c>
      <c r="O115" s="27">
        <v>1</v>
      </c>
      <c r="P115" s="27">
        <v>0</v>
      </c>
      <c r="Q115" s="27">
        <v>0</v>
      </c>
      <c r="R115" s="36">
        <f>7*H115/G115</f>
        <v>0</v>
      </c>
      <c r="S115" s="37">
        <f t="shared" ref="S115" si="85">(I115+L115)/G115</f>
        <v>0.2857142857142857</v>
      </c>
    </row>
    <row r="116" spans="2:38" x14ac:dyDescent="0.25">
      <c r="B116" s="34"/>
      <c r="C116" s="27" t="s">
        <v>109</v>
      </c>
      <c r="D116" s="27"/>
      <c r="E116" s="27"/>
      <c r="F116" s="27"/>
      <c r="G116" s="35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36"/>
      <c r="S116" s="37"/>
    </row>
    <row r="117" spans="2:38" x14ac:dyDescent="0.25">
      <c r="B117" s="34"/>
      <c r="C117" s="47" t="s">
        <v>111</v>
      </c>
      <c r="D117" s="47">
        <f t="shared" ref="D117:Q117" si="86">SUM(D114:D116)</f>
        <v>2</v>
      </c>
      <c r="E117" s="47">
        <f t="shared" si="86"/>
        <v>2</v>
      </c>
      <c r="F117" s="47">
        <f t="shared" si="86"/>
        <v>1</v>
      </c>
      <c r="G117" s="47">
        <f t="shared" si="86"/>
        <v>10</v>
      </c>
      <c r="H117" s="47">
        <f t="shared" si="86"/>
        <v>3</v>
      </c>
      <c r="I117" s="47">
        <f t="shared" si="86"/>
        <v>8</v>
      </c>
      <c r="J117" s="47">
        <f t="shared" si="86"/>
        <v>0</v>
      </c>
      <c r="K117" s="47">
        <f t="shared" si="86"/>
        <v>11</v>
      </c>
      <c r="L117" s="47">
        <f t="shared" si="86"/>
        <v>2</v>
      </c>
      <c r="M117" s="47">
        <f t="shared" si="86"/>
        <v>0</v>
      </c>
      <c r="N117" s="47">
        <f t="shared" si="86"/>
        <v>0</v>
      </c>
      <c r="O117" s="47">
        <f t="shared" si="86"/>
        <v>1</v>
      </c>
      <c r="P117" s="47">
        <f t="shared" si="86"/>
        <v>1</v>
      </c>
      <c r="Q117" s="47">
        <f t="shared" si="86"/>
        <v>0</v>
      </c>
      <c r="R117" s="79">
        <f>7*H117/G117</f>
        <v>2.1</v>
      </c>
      <c r="S117" s="80">
        <f t="shared" si="84"/>
        <v>1</v>
      </c>
    </row>
    <row r="118" spans="2:38" x14ac:dyDescent="0.25">
      <c r="B118" s="34"/>
      <c r="C118" s="46"/>
      <c r="D118" s="46"/>
      <c r="E118" s="46"/>
      <c r="F118" s="46"/>
      <c r="G118" s="49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101"/>
      <c r="S118" s="104"/>
    </row>
    <row r="119" spans="2:38" ht="15.75" thickBot="1" x14ac:dyDescent="0.3">
      <c r="B119" s="39"/>
      <c r="C119" s="31" t="s">
        <v>113</v>
      </c>
      <c r="D119" s="31">
        <f t="shared" ref="D119:Q119" si="87">D111+D117</f>
        <v>10</v>
      </c>
      <c r="E119" s="31">
        <f t="shared" si="87"/>
        <v>8</v>
      </c>
      <c r="F119" s="31">
        <f t="shared" si="87"/>
        <v>1</v>
      </c>
      <c r="G119" s="40">
        <f t="shared" si="87"/>
        <v>41</v>
      </c>
      <c r="H119" s="31">
        <f t="shared" si="87"/>
        <v>15</v>
      </c>
      <c r="I119" s="31">
        <f t="shared" si="87"/>
        <v>34</v>
      </c>
      <c r="J119" s="31">
        <f t="shared" si="87"/>
        <v>0</v>
      </c>
      <c r="K119" s="31">
        <f t="shared" si="87"/>
        <v>48</v>
      </c>
      <c r="L119" s="31">
        <f t="shared" si="87"/>
        <v>22</v>
      </c>
      <c r="M119" s="31">
        <f t="shared" si="87"/>
        <v>0</v>
      </c>
      <c r="N119" s="31">
        <f t="shared" si="87"/>
        <v>4</v>
      </c>
      <c r="O119" s="31">
        <f t="shared" si="87"/>
        <v>6</v>
      </c>
      <c r="P119" s="31">
        <f t="shared" si="87"/>
        <v>2</v>
      </c>
      <c r="Q119" s="31">
        <f t="shared" si="87"/>
        <v>0</v>
      </c>
      <c r="R119" s="51">
        <f>8.5*H119/G119</f>
        <v>3.1097560975609757</v>
      </c>
      <c r="S119" s="52">
        <f t="shared" ref="S119" si="88">(I119+L119)/G119</f>
        <v>1.3658536585365855</v>
      </c>
    </row>
    <row r="121" spans="2:38" ht="15.75" thickBot="1" x14ac:dyDescent="0.3">
      <c r="U121" s="17"/>
      <c r="V121" s="6"/>
      <c r="W121" s="6"/>
      <c r="X121" s="6"/>
      <c r="Y121" s="6"/>
      <c r="Z121" s="14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102"/>
      <c r="AL121" s="102"/>
    </row>
    <row r="122" spans="2:38" ht="18.75" x14ac:dyDescent="0.3">
      <c r="B122" s="96" t="s">
        <v>26</v>
      </c>
      <c r="C122" s="94" t="s">
        <v>110</v>
      </c>
      <c r="D122" s="94" t="s">
        <v>67</v>
      </c>
      <c r="E122" s="94" t="s">
        <v>68</v>
      </c>
      <c r="F122" s="94" t="s">
        <v>69</v>
      </c>
      <c r="G122" s="184" t="s">
        <v>20</v>
      </c>
      <c r="H122" s="94" t="s">
        <v>21</v>
      </c>
      <c r="I122" s="94" t="s">
        <v>70</v>
      </c>
      <c r="J122" s="94" t="s">
        <v>51</v>
      </c>
      <c r="K122" s="94" t="s">
        <v>5</v>
      </c>
      <c r="L122" s="94" t="s">
        <v>4</v>
      </c>
      <c r="M122" s="94" t="s">
        <v>53</v>
      </c>
      <c r="N122" s="94" t="s">
        <v>71</v>
      </c>
      <c r="O122" s="94" t="s">
        <v>72</v>
      </c>
      <c r="P122" s="94" t="s">
        <v>73</v>
      </c>
      <c r="Q122" s="94" t="s">
        <v>74</v>
      </c>
      <c r="R122" s="159" t="s">
        <v>75</v>
      </c>
      <c r="S122" s="160" t="s">
        <v>76</v>
      </c>
      <c r="U122" s="17"/>
      <c r="V122" s="6"/>
      <c r="W122" s="6"/>
      <c r="X122" s="6"/>
      <c r="Y122" s="6"/>
      <c r="Z122" s="14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102"/>
      <c r="AL122" s="102"/>
    </row>
    <row r="123" spans="2:38" ht="18.75" x14ac:dyDescent="0.3">
      <c r="B123" s="97" t="s">
        <v>128</v>
      </c>
      <c r="C123" s="10" t="s">
        <v>79</v>
      </c>
      <c r="D123" s="10">
        <v>3</v>
      </c>
      <c r="E123" s="10">
        <v>3</v>
      </c>
      <c r="F123" s="10">
        <v>0</v>
      </c>
      <c r="G123" s="10">
        <v>10</v>
      </c>
      <c r="H123" s="10">
        <v>4</v>
      </c>
      <c r="I123" s="10">
        <v>13</v>
      </c>
      <c r="J123" s="10">
        <v>0</v>
      </c>
      <c r="K123" s="10">
        <v>7</v>
      </c>
      <c r="L123" s="10">
        <v>6</v>
      </c>
      <c r="M123" s="10">
        <v>1</v>
      </c>
      <c r="N123" s="10">
        <v>0</v>
      </c>
      <c r="O123" s="10">
        <v>0</v>
      </c>
      <c r="P123" s="10">
        <v>0</v>
      </c>
      <c r="Q123" s="10">
        <v>0</v>
      </c>
      <c r="R123" s="15">
        <f t="shared" ref="R123" si="89">H123*9/G123</f>
        <v>3.6</v>
      </c>
      <c r="S123" s="32">
        <f t="shared" ref="S123" si="90">(I123+L123)/G123</f>
        <v>1.9</v>
      </c>
    </row>
    <row r="124" spans="2:38" x14ac:dyDescent="0.25">
      <c r="B124" s="98"/>
      <c r="C124" s="10" t="s">
        <v>80</v>
      </c>
      <c r="D124" s="10">
        <f>'June Update'!C43</f>
        <v>1</v>
      </c>
      <c r="E124" s="10">
        <f>'June Update'!D43</f>
        <v>0</v>
      </c>
      <c r="F124" s="10">
        <f>'June Update'!E43</f>
        <v>0</v>
      </c>
      <c r="G124" s="10">
        <f>'June Update'!F43</f>
        <v>1</v>
      </c>
      <c r="H124" s="10">
        <f>'June Update'!G43</f>
        <v>1</v>
      </c>
      <c r="I124" s="10">
        <f>'June Update'!H43</f>
        <v>0</v>
      </c>
      <c r="J124" s="10">
        <f>'June Update'!I43</f>
        <v>0</v>
      </c>
      <c r="K124" s="10">
        <f>'June Update'!J43</f>
        <v>1</v>
      </c>
      <c r="L124" s="10">
        <f>'June Update'!K43</f>
        <v>1</v>
      </c>
      <c r="M124" s="10">
        <f>'June Update'!L43</f>
        <v>2</v>
      </c>
      <c r="N124" s="10">
        <f>'June Update'!M43</f>
        <v>0</v>
      </c>
      <c r="O124" s="10">
        <f>'June Update'!N43</f>
        <v>0</v>
      </c>
      <c r="P124" s="10">
        <f>'June Update'!O43</f>
        <v>0</v>
      </c>
      <c r="Q124" s="10">
        <f>'June Update'!P43</f>
        <v>0</v>
      </c>
      <c r="R124" s="15">
        <f t="shared" ref="R124" si="91">H124*9/G124</f>
        <v>9</v>
      </c>
      <c r="S124" s="32">
        <f t="shared" ref="S124" si="92">(I124+L124)/G124</f>
        <v>1</v>
      </c>
    </row>
    <row r="125" spans="2:38" x14ac:dyDescent="0.25">
      <c r="B125" s="98"/>
      <c r="C125" s="10" t="s">
        <v>81</v>
      </c>
      <c r="D125" s="10">
        <f>'July Update'!C43</f>
        <v>3</v>
      </c>
      <c r="E125" s="10">
        <f>'July Update'!D43</f>
        <v>3</v>
      </c>
      <c r="F125" s="10">
        <f>'July Update'!E43</f>
        <v>0</v>
      </c>
      <c r="G125" s="10">
        <f>'July Update'!F43</f>
        <v>14</v>
      </c>
      <c r="H125" s="10">
        <f>'July Update'!G43</f>
        <v>2</v>
      </c>
      <c r="I125" s="10">
        <f>'July Update'!H43</f>
        <v>13</v>
      </c>
      <c r="J125" s="10">
        <f>'July Update'!I43</f>
        <v>0</v>
      </c>
      <c r="K125" s="10">
        <f>'July Update'!J43</f>
        <v>12</v>
      </c>
      <c r="L125" s="10">
        <f>'July Update'!K43</f>
        <v>1</v>
      </c>
      <c r="M125" s="10">
        <f>'July Update'!L43</f>
        <v>0</v>
      </c>
      <c r="N125" s="10">
        <f>'July Update'!M43</f>
        <v>1</v>
      </c>
      <c r="O125" s="10">
        <f>'July Update'!N43</f>
        <v>3</v>
      </c>
      <c r="P125" s="10">
        <f>'July Update'!O43</f>
        <v>0</v>
      </c>
      <c r="Q125" s="10">
        <f>'July Update'!P43</f>
        <v>0</v>
      </c>
      <c r="R125" s="15">
        <f>'July Update'!Q43</f>
        <v>1.2857142857142858</v>
      </c>
      <c r="S125" s="32">
        <f>'July Update'!R43</f>
        <v>1</v>
      </c>
    </row>
    <row r="126" spans="2:38" x14ac:dyDescent="0.25">
      <c r="B126" s="98"/>
      <c r="C126" s="10" t="s">
        <v>82</v>
      </c>
      <c r="D126" s="10">
        <f>'Aug Update'!C59</f>
        <v>1</v>
      </c>
      <c r="E126" s="10">
        <f>'Aug Update'!D59</f>
        <v>0</v>
      </c>
      <c r="F126" s="10">
        <f>'Aug Update'!E59</f>
        <v>0</v>
      </c>
      <c r="G126" s="10">
        <f>'Aug Update'!F59</f>
        <v>4</v>
      </c>
      <c r="H126" s="10">
        <f>'Aug Update'!G59</f>
        <v>1</v>
      </c>
      <c r="I126" s="10">
        <f>'Aug Update'!H59</f>
        <v>1</v>
      </c>
      <c r="J126" s="10">
        <v>1</v>
      </c>
      <c r="K126" s="10">
        <f>'Aug Update'!J59</f>
        <v>1</v>
      </c>
      <c r="L126" s="10">
        <f>'Aug Update'!K59</f>
        <v>2</v>
      </c>
      <c r="M126" s="10">
        <f>'Aug Update'!L59</f>
        <v>2</v>
      </c>
      <c r="N126" s="10">
        <f>'Aug Update'!M59</f>
        <v>0</v>
      </c>
      <c r="O126" s="10">
        <f>'Aug Update'!N59</f>
        <v>0</v>
      </c>
      <c r="P126" s="10">
        <f>'Aug Update'!O59</f>
        <v>0</v>
      </c>
      <c r="Q126" s="10">
        <f>'Aug Update'!P59</f>
        <v>0</v>
      </c>
      <c r="R126" s="15">
        <f>'Aug Update'!Q59</f>
        <v>2.25</v>
      </c>
      <c r="S126" s="32">
        <f>'Aug Update'!R59</f>
        <v>0.75</v>
      </c>
    </row>
    <row r="127" spans="2:38" x14ac:dyDescent="0.25">
      <c r="B127" s="98"/>
      <c r="C127" s="17" t="s">
        <v>110</v>
      </c>
      <c r="D127" s="17">
        <f>SUM(D123:D126)</f>
        <v>8</v>
      </c>
      <c r="E127" s="17">
        <f t="shared" ref="E127:Q127" si="93">SUM(E123:E126)</f>
        <v>6</v>
      </c>
      <c r="F127" s="17">
        <f t="shared" si="93"/>
        <v>0</v>
      </c>
      <c r="G127" s="17">
        <f t="shared" si="93"/>
        <v>29</v>
      </c>
      <c r="H127" s="17">
        <f t="shared" si="93"/>
        <v>8</v>
      </c>
      <c r="I127" s="17">
        <f t="shared" si="93"/>
        <v>27</v>
      </c>
      <c r="J127" s="17">
        <f t="shared" si="93"/>
        <v>1</v>
      </c>
      <c r="K127" s="17">
        <f t="shared" si="93"/>
        <v>21</v>
      </c>
      <c r="L127" s="17">
        <f t="shared" si="93"/>
        <v>10</v>
      </c>
      <c r="M127" s="17">
        <f t="shared" si="93"/>
        <v>5</v>
      </c>
      <c r="N127" s="17">
        <f t="shared" si="93"/>
        <v>1</v>
      </c>
      <c r="O127" s="17">
        <f t="shared" si="93"/>
        <v>3</v>
      </c>
      <c r="P127" s="17">
        <f t="shared" si="93"/>
        <v>0</v>
      </c>
      <c r="Q127" s="17">
        <f t="shared" si="93"/>
        <v>0</v>
      </c>
      <c r="R127" s="156">
        <f>9*H127/G127</f>
        <v>2.4827586206896552</v>
      </c>
      <c r="S127" s="157">
        <f t="shared" ref="S127" si="94">(I127+L127)/G127</f>
        <v>1.2758620689655173</v>
      </c>
    </row>
    <row r="128" spans="2:38" x14ac:dyDescent="0.25">
      <c r="B128" s="98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5"/>
      <c r="S128" s="32"/>
    </row>
    <row r="129" spans="2:38" x14ac:dyDescent="0.25">
      <c r="B129" s="98"/>
      <c r="C129" s="17" t="s">
        <v>111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5"/>
      <c r="S129" s="32"/>
    </row>
    <row r="130" spans="2:38" x14ac:dyDescent="0.25">
      <c r="B130" s="98"/>
      <c r="C130" s="10" t="s">
        <v>107</v>
      </c>
      <c r="D130" s="10">
        <v>1</v>
      </c>
      <c r="E130" s="10">
        <v>1</v>
      </c>
      <c r="F130" s="10">
        <v>0</v>
      </c>
      <c r="G130" s="10">
        <v>4</v>
      </c>
      <c r="H130" s="10">
        <v>4</v>
      </c>
      <c r="I130" s="10">
        <v>6</v>
      </c>
      <c r="J130" s="10">
        <v>0</v>
      </c>
      <c r="K130" s="10">
        <v>4</v>
      </c>
      <c r="L130" s="10">
        <v>0</v>
      </c>
      <c r="M130" s="10">
        <v>1</v>
      </c>
      <c r="N130" s="10">
        <v>1</v>
      </c>
      <c r="O130" s="10">
        <v>0</v>
      </c>
      <c r="P130" s="10">
        <v>1</v>
      </c>
      <c r="Q130" s="10">
        <v>0</v>
      </c>
      <c r="R130" s="15">
        <f>7*H130/G130</f>
        <v>7</v>
      </c>
      <c r="S130" s="32">
        <f t="shared" ref="S130:S135" si="95">(I130+L130)/G130</f>
        <v>1.5</v>
      </c>
    </row>
    <row r="131" spans="2:38" x14ac:dyDescent="0.25">
      <c r="B131" s="98"/>
      <c r="C131" s="10" t="s">
        <v>149</v>
      </c>
      <c r="D131" s="10">
        <v>1</v>
      </c>
      <c r="E131" s="10">
        <v>1</v>
      </c>
      <c r="F131" s="10">
        <v>1</v>
      </c>
      <c r="G131" s="10">
        <v>7</v>
      </c>
      <c r="H131" s="10">
        <v>0</v>
      </c>
      <c r="I131" s="10">
        <v>6</v>
      </c>
      <c r="J131" s="10">
        <v>0</v>
      </c>
      <c r="K131" s="10">
        <v>4</v>
      </c>
      <c r="L131" s="10">
        <v>4</v>
      </c>
      <c r="M131" s="10">
        <v>1</v>
      </c>
      <c r="N131" s="10">
        <v>0</v>
      </c>
      <c r="O131" s="10">
        <v>1</v>
      </c>
      <c r="P131" s="10">
        <v>0</v>
      </c>
      <c r="Q131" s="10">
        <v>0</v>
      </c>
      <c r="R131" s="15">
        <f t="shared" ref="R131:R135" si="96">7*H131/G131</f>
        <v>0</v>
      </c>
      <c r="S131" s="32">
        <f t="shared" ref="S131" si="97">(I131+L131)/G131</f>
        <v>1.4285714285714286</v>
      </c>
    </row>
    <row r="132" spans="2:38" x14ac:dyDescent="0.25">
      <c r="B132" s="98"/>
      <c r="C132" s="10" t="s">
        <v>112</v>
      </c>
      <c r="D132" s="10">
        <v>1</v>
      </c>
      <c r="E132" s="1">
        <v>1</v>
      </c>
      <c r="F132" s="10">
        <v>0</v>
      </c>
      <c r="G132" s="13">
        <v>5.333333333333333</v>
      </c>
      <c r="H132" s="10">
        <v>5</v>
      </c>
      <c r="I132" s="10">
        <v>9</v>
      </c>
      <c r="J132" s="10">
        <v>0</v>
      </c>
      <c r="K132" s="10">
        <v>4</v>
      </c>
      <c r="L132" s="10">
        <v>2</v>
      </c>
      <c r="M132" s="10">
        <v>2</v>
      </c>
      <c r="N132" s="10">
        <v>0</v>
      </c>
      <c r="O132" s="10">
        <v>0</v>
      </c>
      <c r="P132" s="10">
        <v>1</v>
      </c>
      <c r="Q132" s="10">
        <v>0</v>
      </c>
      <c r="R132" s="15">
        <f t="shared" si="96"/>
        <v>6.5625</v>
      </c>
      <c r="S132" s="32">
        <f t="shared" ref="S132" si="98">(I132+L132)/G132</f>
        <v>2.0625</v>
      </c>
    </row>
    <row r="133" spans="2:38" x14ac:dyDescent="0.25">
      <c r="B133" s="98"/>
      <c r="C133" s="10" t="s">
        <v>108</v>
      </c>
      <c r="D133" s="10">
        <v>1</v>
      </c>
      <c r="E133" s="10">
        <v>1</v>
      </c>
      <c r="F133" s="10">
        <v>1</v>
      </c>
      <c r="G133" s="10">
        <v>7</v>
      </c>
      <c r="H133" s="10">
        <v>0</v>
      </c>
      <c r="I133" s="10">
        <v>2</v>
      </c>
      <c r="J133" s="10">
        <v>1</v>
      </c>
      <c r="K133" s="10">
        <v>7</v>
      </c>
      <c r="L133" s="10">
        <v>0</v>
      </c>
      <c r="M133" s="10">
        <v>0</v>
      </c>
      <c r="N133" s="10">
        <v>0</v>
      </c>
      <c r="O133" s="10">
        <v>1</v>
      </c>
      <c r="P133" s="10">
        <v>0</v>
      </c>
      <c r="Q133" s="10">
        <v>0</v>
      </c>
      <c r="R133" s="15">
        <f t="shared" ref="R133" si="99">7*H133/G133</f>
        <v>0</v>
      </c>
      <c r="S133" s="32">
        <f t="shared" ref="S133" si="100">(I133+L133)/G133</f>
        <v>0.2857142857142857</v>
      </c>
    </row>
    <row r="134" spans="2:38" x14ac:dyDescent="0.25">
      <c r="B134" s="98"/>
      <c r="C134" s="10" t="s">
        <v>109</v>
      </c>
      <c r="D134" s="10">
        <v>1</v>
      </c>
      <c r="E134" s="10">
        <v>1</v>
      </c>
      <c r="F134" s="10">
        <v>0</v>
      </c>
      <c r="G134" s="13">
        <v>5.666666666666667</v>
      </c>
      <c r="H134" s="10">
        <v>10</v>
      </c>
      <c r="I134" s="10">
        <v>12</v>
      </c>
      <c r="J134" s="10">
        <v>1</v>
      </c>
      <c r="K134" s="10">
        <v>3</v>
      </c>
      <c r="L134" s="10">
        <v>5</v>
      </c>
      <c r="M134" s="10">
        <v>0</v>
      </c>
      <c r="N134" s="10">
        <v>1</v>
      </c>
      <c r="O134" s="10">
        <v>0</v>
      </c>
      <c r="P134" s="10">
        <v>1</v>
      </c>
      <c r="Q134" s="10">
        <v>0</v>
      </c>
      <c r="R134" s="15">
        <f t="shared" ref="R134" si="101">7*H134/G134</f>
        <v>12.352941176470587</v>
      </c>
      <c r="S134" s="32">
        <f t="shared" ref="S134" si="102">(I134+L134)/G134</f>
        <v>3</v>
      </c>
    </row>
    <row r="135" spans="2:38" x14ac:dyDescent="0.25">
      <c r="B135" s="98"/>
      <c r="C135" s="17" t="s">
        <v>111</v>
      </c>
      <c r="D135" s="17">
        <f t="shared" ref="D135:Q135" si="103">SUM(D130:D134)</f>
        <v>5</v>
      </c>
      <c r="E135" s="17">
        <f t="shared" si="103"/>
        <v>5</v>
      </c>
      <c r="F135" s="17">
        <f t="shared" si="103"/>
        <v>2</v>
      </c>
      <c r="G135" s="17">
        <f t="shared" si="103"/>
        <v>29</v>
      </c>
      <c r="H135" s="17">
        <f t="shared" si="103"/>
        <v>19</v>
      </c>
      <c r="I135" s="17">
        <f t="shared" si="103"/>
        <v>35</v>
      </c>
      <c r="J135" s="17">
        <f t="shared" si="103"/>
        <v>2</v>
      </c>
      <c r="K135" s="17">
        <f t="shared" si="103"/>
        <v>22</v>
      </c>
      <c r="L135" s="17">
        <f t="shared" si="103"/>
        <v>11</v>
      </c>
      <c r="M135" s="17">
        <f t="shared" si="103"/>
        <v>4</v>
      </c>
      <c r="N135" s="17">
        <f t="shared" si="103"/>
        <v>2</v>
      </c>
      <c r="O135" s="17">
        <f t="shared" si="103"/>
        <v>2</v>
      </c>
      <c r="P135" s="17">
        <f t="shared" si="103"/>
        <v>3</v>
      </c>
      <c r="Q135" s="17">
        <f t="shared" si="103"/>
        <v>0</v>
      </c>
      <c r="R135" s="156">
        <f t="shared" si="96"/>
        <v>4.5862068965517242</v>
      </c>
      <c r="S135" s="157">
        <f t="shared" si="95"/>
        <v>1.5862068965517242</v>
      </c>
    </row>
    <row r="136" spans="2:38" x14ac:dyDescent="0.25">
      <c r="B136" s="98"/>
      <c r="C136" s="6"/>
      <c r="D136" s="6"/>
      <c r="E136" s="6"/>
      <c r="F136" s="6"/>
      <c r="G136" s="14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102"/>
      <c r="S136" s="158"/>
    </row>
    <row r="137" spans="2:38" ht="15.75" thickBot="1" x14ac:dyDescent="0.3">
      <c r="B137" s="99"/>
      <c r="C137" s="19" t="s">
        <v>113</v>
      </c>
      <c r="D137" s="19">
        <f t="shared" ref="D137:Q137" si="104">D127+D135</f>
        <v>13</v>
      </c>
      <c r="E137" s="19">
        <f t="shared" si="104"/>
        <v>11</v>
      </c>
      <c r="F137" s="19">
        <f t="shared" si="104"/>
        <v>2</v>
      </c>
      <c r="G137" s="24">
        <f t="shared" si="104"/>
        <v>58</v>
      </c>
      <c r="H137" s="19">
        <f t="shared" si="104"/>
        <v>27</v>
      </c>
      <c r="I137" s="19">
        <f t="shared" si="104"/>
        <v>62</v>
      </c>
      <c r="J137" s="19">
        <f t="shared" si="104"/>
        <v>3</v>
      </c>
      <c r="K137" s="19">
        <f t="shared" si="104"/>
        <v>43</v>
      </c>
      <c r="L137" s="19">
        <f t="shared" si="104"/>
        <v>21</v>
      </c>
      <c r="M137" s="19">
        <f t="shared" si="104"/>
        <v>9</v>
      </c>
      <c r="N137" s="19">
        <f t="shared" si="104"/>
        <v>3</v>
      </c>
      <c r="O137" s="19">
        <f t="shared" si="104"/>
        <v>5</v>
      </c>
      <c r="P137" s="19">
        <f t="shared" si="104"/>
        <v>3</v>
      </c>
      <c r="Q137" s="19">
        <f t="shared" si="104"/>
        <v>0</v>
      </c>
      <c r="R137" s="70">
        <f>8.25*H137/G137</f>
        <v>3.8405172413793105</v>
      </c>
      <c r="S137" s="71">
        <f t="shared" ref="S137" si="105">(I137+L137)/G137</f>
        <v>1.4310344827586208</v>
      </c>
    </row>
    <row r="139" spans="2:38" ht="15.75" thickBot="1" x14ac:dyDescent="0.3">
      <c r="U139" s="17"/>
      <c r="V139" s="6"/>
      <c r="W139" s="6"/>
      <c r="X139" s="6"/>
      <c r="Y139" s="6"/>
      <c r="Z139" s="14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102"/>
      <c r="AL139" s="102"/>
    </row>
    <row r="140" spans="2:38" ht="18.75" x14ac:dyDescent="0.3">
      <c r="B140" s="53" t="s">
        <v>22</v>
      </c>
      <c r="C140" s="26" t="s">
        <v>110</v>
      </c>
      <c r="D140" s="26" t="s">
        <v>67</v>
      </c>
      <c r="E140" s="26" t="s">
        <v>68</v>
      </c>
      <c r="F140" s="26" t="s">
        <v>69</v>
      </c>
      <c r="G140" s="33" t="s">
        <v>20</v>
      </c>
      <c r="H140" s="26" t="s">
        <v>21</v>
      </c>
      <c r="I140" s="26" t="s">
        <v>70</v>
      </c>
      <c r="J140" s="26" t="s">
        <v>51</v>
      </c>
      <c r="K140" s="26" t="s">
        <v>5</v>
      </c>
      <c r="L140" s="26" t="s">
        <v>4</v>
      </c>
      <c r="M140" s="26" t="s">
        <v>53</v>
      </c>
      <c r="N140" s="26" t="s">
        <v>71</v>
      </c>
      <c r="O140" s="26" t="s">
        <v>72</v>
      </c>
      <c r="P140" s="26" t="s">
        <v>73</v>
      </c>
      <c r="Q140" s="26" t="s">
        <v>74</v>
      </c>
      <c r="R140" s="100" t="s">
        <v>75</v>
      </c>
      <c r="S140" s="103" t="s">
        <v>76</v>
      </c>
    </row>
    <row r="141" spans="2:38" ht="18.75" x14ac:dyDescent="0.3">
      <c r="B141" s="72" t="s">
        <v>126</v>
      </c>
      <c r="C141" s="27" t="s">
        <v>79</v>
      </c>
      <c r="D141" s="27">
        <v>1</v>
      </c>
      <c r="E141" s="27">
        <v>0</v>
      </c>
      <c r="F141" s="27">
        <v>0</v>
      </c>
      <c r="G141" s="27">
        <v>2</v>
      </c>
      <c r="H141" s="27">
        <v>0</v>
      </c>
      <c r="I141" s="27">
        <v>1</v>
      </c>
      <c r="J141" s="27">
        <v>0</v>
      </c>
      <c r="K141" s="27">
        <v>0</v>
      </c>
      <c r="L141" s="27">
        <v>0</v>
      </c>
      <c r="M141" s="27">
        <v>0</v>
      </c>
      <c r="N141" s="27">
        <v>1</v>
      </c>
      <c r="O141" s="27">
        <v>0</v>
      </c>
      <c r="P141" s="27">
        <v>0</v>
      </c>
      <c r="Q141" s="27">
        <v>0</v>
      </c>
      <c r="R141" s="36">
        <f t="shared" ref="R141" si="106">H141*9/G141</f>
        <v>0</v>
      </c>
      <c r="S141" s="37">
        <f t="shared" ref="S141" si="107">(I141+L141)/G141</f>
        <v>0.5</v>
      </c>
    </row>
    <row r="142" spans="2:38" x14ac:dyDescent="0.25">
      <c r="B142" s="34"/>
      <c r="C142" s="27" t="s">
        <v>80</v>
      </c>
      <c r="D142" s="27">
        <f>'June Update'!C41</f>
        <v>3</v>
      </c>
      <c r="E142" s="27">
        <f>'June Update'!D41</f>
        <v>0</v>
      </c>
      <c r="F142" s="27">
        <f>'June Update'!E41</f>
        <v>0</v>
      </c>
      <c r="G142" s="35">
        <f>'June Update'!F41</f>
        <v>4.333333333333333</v>
      </c>
      <c r="H142" s="27">
        <f>'June Update'!G41</f>
        <v>0</v>
      </c>
      <c r="I142" s="27">
        <f>'June Update'!H41</f>
        <v>3</v>
      </c>
      <c r="J142" s="27">
        <f>'June Update'!I41</f>
        <v>0</v>
      </c>
      <c r="K142" s="27">
        <f>'June Update'!J41</f>
        <v>5</v>
      </c>
      <c r="L142" s="27">
        <f>'June Update'!K41</f>
        <v>2</v>
      </c>
      <c r="M142" s="27">
        <f>'June Update'!L41</f>
        <v>0</v>
      </c>
      <c r="N142" s="27">
        <f>'June Update'!M41</f>
        <v>1</v>
      </c>
      <c r="O142" s="27">
        <f>'June Update'!N41</f>
        <v>0</v>
      </c>
      <c r="P142" s="27">
        <f>'June Update'!O41</f>
        <v>0</v>
      </c>
      <c r="Q142" s="27">
        <f>'June Update'!P41</f>
        <v>0</v>
      </c>
      <c r="R142" s="36">
        <f t="shared" ref="R142" si="108">H142*9/G142</f>
        <v>0</v>
      </c>
      <c r="S142" s="37">
        <f t="shared" ref="S142" si="109">(I142+L142)/G142</f>
        <v>1.153846153846154</v>
      </c>
    </row>
    <row r="143" spans="2:38" x14ac:dyDescent="0.25">
      <c r="B143" s="34"/>
      <c r="C143" s="27" t="s">
        <v>81</v>
      </c>
      <c r="D143" s="27">
        <f>'July Update'!C44</f>
        <v>1</v>
      </c>
      <c r="E143" s="27">
        <f>'July Update'!D44</f>
        <v>0</v>
      </c>
      <c r="F143" s="27">
        <f>'July Update'!E44</f>
        <v>0</v>
      </c>
      <c r="G143" s="27">
        <f>'July Update'!F44</f>
        <v>2</v>
      </c>
      <c r="H143" s="27">
        <f>'July Update'!G44</f>
        <v>0</v>
      </c>
      <c r="I143" s="27">
        <f>'July Update'!H44</f>
        <v>3</v>
      </c>
      <c r="J143" s="27">
        <f>'July Update'!I44</f>
        <v>0</v>
      </c>
      <c r="K143" s="27">
        <f>'July Update'!J44</f>
        <v>0</v>
      </c>
      <c r="L143" s="27">
        <f>'July Update'!K44</f>
        <v>0</v>
      </c>
      <c r="M143" s="27">
        <f>'July Update'!L44</f>
        <v>0</v>
      </c>
      <c r="N143" s="27">
        <f>'July Update'!M44</f>
        <v>0</v>
      </c>
      <c r="O143" s="27">
        <f>'July Update'!N44</f>
        <v>0</v>
      </c>
      <c r="P143" s="27">
        <f>'July Update'!O44</f>
        <v>0</v>
      </c>
      <c r="Q143" s="27">
        <f>'July Update'!P44</f>
        <v>0</v>
      </c>
      <c r="R143" s="36">
        <f>'July Update'!Q44</f>
        <v>0</v>
      </c>
      <c r="S143" s="37">
        <f>'July Update'!R44</f>
        <v>1.5</v>
      </c>
    </row>
    <row r="144" spans="2:38" x14ac:dyDescent="0.25">
      <c r="B144" s="34"/>
      <c r="C144" s="27" t="s">
        <v>82</v>
      </c>
      <c r="D144" s="27">
        <f>'Aug Update'!C60</f>
        <v>1</v>
      </c>
      <c r="E144" s="27">
        <f>'Aug Update'!D60</f>
        <v>0</v>
      </c>
      <c r="F144" s="27">
        <f>'Aug Update'!E60</f>
        <v>0</v>
      </c>
      <c r="G144" s="27">
        <f>'Aug Update'!F60</f>
        <v>1</v>
      </c>
      <c r="H144" s="27">
        <f>'Aug Update'!G60</f>
        <v>0</v>
      </c>
      <c r="I144" s="27">
        <f>'Aug Update'!H60</f>
        <v>0</v>
      </c>
      <c r="J144" s="27">
        <f>'Aug Update'!I60</f>
        <v>0</v>
      </c>
      <c r="K144" s="27">
        <f>'Aug Update'!J60</f>
        <v>2</v>
      </c>
      <c r="L144" s="27">
        <f>'Aug Update'!K60</f>
        <v>1</v>
      </c>
      <c r="M144" s="27">
        <f>'Aug Update'!L60</f>
        <v>0</v>
      </c>
      <c r="N144" s="27">
        <f>'Aug Update'!M60</f>
        <v>1</v>
      </c>
      <c r="O144" s="27">
        <f>'Aug Update'!N60</f>
        <v>0</v>
      </c>
      <c r="P144" s="27">
        <f>'Aug Update'!O60</f>
        <v>0</v>
      </c>
      <c r="Q144" s="27">
        <f>'Aug Update'!P60</f>
        <v>0</v>
      </c>
      <c r="R144" s="36">
        <f>'Aug Update'!Q60</f>
        <v>0</v>
      </c>
      <c r="S144" s="37">
        <f>'Aug Update'!R60</f>
        <v>1</v>
      </c>
    </row>
    <row r="145" spans="2:19" x14ac:dyDescent="0.25">
      <c r="B145" s="34"/>
      <c r="C145" s="47" t="s">
        <v>110</v>
      </c>
      <c r="D145" s="47">
        <f>SUM(D141:D144)</f>
        <v>6</v>
      </c>
      <c r="E145" s="47">
        <f t="shared" ref="E145:Q145" si="110">SUM(E141:E144)</f>
        <v>0</v>
      </c>
      <c r="F145" s="47">
        <f t="shared" si="110"/>
        <v>0</v>
      </c>
      <c r="G145" s="77">
        <f t="shared" si="110"/>
        <v>9.3333333333333321</v>
      </c>
      <c r="H145" s="47">
        <f t="shared" si="110"/>
        <v>0</v>
      </c>
      <c r="I145" s="47">
        <f t="shared" si="110"/>
        <v>7</v>
      </c>
      <c r="J145" s="47">
        <f t="shared" si="110"/>
        <v>0</v>
      </c>
      <c r="K145" s="47">
        <f t="shared" si="110"/>
        <v>7</v>
      </c>
      <c r="L145" s="47">
        <f t="shared" si="110"/>
        <v>3</v>
      </c>
      <c r="M145" s="47">
        <f t="shared" si="110"/>
        <v>0</v>
      </c>
      <c r="N145" s="47">
        <f t="shared" si="110"/>
        <v>3</v>
      </c>
      <c r="O145" s="47">
        <f t="shared" si="110"/>
        <v>0</v>
      </c>
      <c r="P145" s="47">
        <f t="shared" si="110"/>
        <v>0</v>
      </c>
      <c r="Q145" s="47">
        <f t="shared" si="110"/>
        <v>0</v>
      </c>
      <c r="R145" s="79">
        <f t="shared" ref="R145" si="111">9*H145/G145</f>
        <v>0</v>
      </c>
      <c r="S145" s="80">
        <f t="shared" ref="S145" si="112">(I145+L145)/G145</f>
        <v>1.0714285714285716</v>
      </c>
    </row>
    <row r="146" spans="2:19" x14ac:dyDescent="0.25">
      <c r="B146" s="34"/>
      <c r="C146" s="47"/>
      <c r="D146" s="47"/>
      <c r="E146" s="47"/>
      <c r="F146" s="47"/>
      <c r="G146" s="7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79"/>
      <c r="S146" s="80"/>
    </row>
    <row r="147" spans="2:19" x14ac:dyDescent="0.25">
      <c r="B147" s="34"/>
      <c r="C147" s="47" t="s">
        <v>111</v>
      </c>
      <c r="D147" s="47"/>
      <c r="E147" s="47"/>
      <c r="F147" s="47"/>
      <c r="G147" s="7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79"/>
      <c r="S147" s="80"/>
    </row>
    <row r="148" spans="2:19" x14ac:dyDescent="0.25">
      <c r="B148" s="34"/>
      <c r="C148" s="27" t="s">
        <v>108</v>
      </c>
      <c r="D148" s="27">
        <v>1</v>
      </c>
      <c r="E148" s="27">
        <v>0</v>
      </c>
      <c r="F148" s="27">
        <v>0</v>
      </c>
      <c r="G148" s="27">
        <v>2</v>
      </c>
      <c r="H148" s="27">
        <v>0</v>
      </c>
      <c r="I148" s="27">
        <v>0</v>
      </c>
      <c r="J148" s="27">
        <v>0</v>
      </c>
      <c r="K148" s="27">
        <v>2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36">
        <f t="shared" ref="R148" si="113">9*H148/G148</f>
        <v>0</v>
      </c>
      <c r="S148" s="37">
        <f t="shared" ref="S148" si="114">(I148+L148)/G148</f>
        <v>0</v>
      </c>
    </row>
    <row r="149" spans="2:19" x14ac:dyDescent="0.25">
      <c r="B149" s="34"/>
      <c r="C149" s="27" t="s">
        <v>109</v>
      </c>
      <c r="D149" s="27"/>
      <c r="E149" s="27"/>
      <c r="F149" s="27"/>
      <c r="G149" s="35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36"/>
      <c r="S149" s="37"/>
    </row>
    <row r="150" spans="2:19" x14ac:dyDescent="0.25">
      <c r="B150" s="34"/>
      <c r="C150" s="47" t="s">
        <v>111</v>
      </c>
      <c r="D150" s="47"/>
      <c r="E150" s="47"/>
      <c r="F150" s="47"/>
      <c r="G150" s="7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79"/>
      <c r="S150" s="80"/>
    </row>
    <row r="151" spans="2:19" x14ac:dyDescent="0.25">
      <c r="B151" s="34"/>
      <c r="C151" s="46"/>
      <c r="D151" s="46"/>
      <c r="E151" s="46"/>
      <c r="F151" s="46"/>
      <c r="G151" s="49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101"/>
      <c r="S151" s="104"/>
    </row>
    <row r="152" spans="2:19" ht="15.75" thickBot="1" x14ac:dyDescent="0.3">
      <c r="B152" s="39"/>
      <c r="C152" s="31" t="s">
        <v>113</v>
      </c>
      <c r="D152" s="31">
        <f t="shared" ref="D152:Q152" si="115">D145+D150</f>
        <v>6</v>
      </c>
      <c r="E152" s="31">
        <f t="shared" si="115"/>
        <v>0</v>
      </c>
      <c r="F152" s="31">
        <f t="shared" si="115"/>
        <v>0</v>
      </c>
      <c r="G152" s="40">
        <f t="shared" si="115"/>
        <v>9.3333333333333321</v>
      </c>
      <c r="H152" s="31">
        <f t="shared" si="115"/>
        <v>0</v>
      </c>
      <c r="I152" s="31">
        <f t="shared" si="115"/>
        <v>7</v>
      </c>
      <c r="J152" s="31">
        <f t="shared" si="115"/>
        <v>0</v>
      </c>
      <c r="K152" s="31">
        <f t="shared" si="115"/>
        <v>7</v>
      </c>
      <c r="L152" s="31">
        <f t="shared" si="115"/>
        <v>3</v>
      </c>
      <c r="M152" s="31">
        <f t="shared" si="115"/>
        <v>0</v>
      </c>
      <c r="N152" s="31">
        <f t="shared" si="115"/>
        <v>3</v>
      </c>
      <c r="O152" s="31">
        <f t="shared" si="115"/>
        <v>0</v>
      </c>
      <c r="P152" s="31">
        <f t="shared" si="115"/>
        <v>0</v>
      </c>
      <c r="Q152" s="31">
        <f t="shared" si="115"/>
        <v>0</v>
      </c>
      <c r="R152" s="51">
        <f t="shared" ref="R152" si="116">9*H152/G152</f>
        <v>0</v>
      </c>
      <c r="S152" s="52">
        <f t="shared" ref="S152" si="117">(I152+L152)/G152</f>
        <v>1.0714285714285716</v>
      </c>
    </row>
    <row r="154" spans="2:19" ht="15.75" thickBot="1" x14ac:dyDescent="0.3"/>
    <row r="155" spans="2:19" ht="18.75" x14ac:dyDescent="0.3">
      <c r="B155" s="96" t="s">
        <v>23</v>
      </c>
      <c r="C155" s="94" t="s">
        <v>110</v>
      </c>
      <c r="D155" s="94" t="s">
        <v>67</v>
      </c>
      <c r="E155" s="94" t="s">
        <v>68</v>
      </c>
      <c r="F155" s="94" t="s">
        <v>69</v>
      </c>
      <c r="G155" s="184" t="s">
        <v>20</v>
      </c>
      <c r="H155" s="94" t="s">
        <v>21</v>
      </c>
      <c r="I155" s="94" t="s">
        <v>70</v>
      </c>
      <c r="J155" s="94" t="s">
        <v>51</v>
      </c>
      <c r="K155" s="94" t="s">
        <v>5</v>
      </c>
      <c r="L155" s="94" t="s">
        <v>4</v>
      </c>
      <c r="M155" s="94" t="s">
        <v>53</v>
      </c>
      <c r="N155" s="94" t="s">
        <v>71</v>
      </c>
      <c r="O155" s="94" t="s">
        <v>72</v>
      </c>
      <c r="P155" s="94" t="s">
        <v>73</v>
      </c>
      <c r="Q155" s="94" t="s">
        <v>74</v>
      </c>
      <c r="R155" s="159" t="s">
        <v>75</v>
      </c>
      <c r="S155" s="160" t="s">
        <v>76</v>
      </c>
    </row>
    <row r="156" spans="2:19" ht="18.75" x14ac:dyDescent="0.3">
      <c r="B156" s="97" t="s">
        <v>131</v>
      </c>
      <c r="C156" s="10" t="s">
        <v>79</v>
      </c>
      <c r="D156" s="10">
        <v>3</v>
      </c>
      <c r="E156" s="10">
        <v>0</v>
      </c>
      <c r="F156" s="10">
        <v>0</v>
      </c>
      <c r="G156" s="13">
        <v>5.666666666666667</v>
      </c>
      <c r="H156" s="10">
        <v>4</v>
      </c>
      <c r="I156" s="10">
        <v>6</v>
      </c>
      <c r="J156" s="10">
        <v>0</v>
      </c>
      <c r="K156" s="10">
        <v>5</v>
      </c>
      <c r="L156" s="10">
        <v>4</v>
      </c>
      <c r="M156" s="10">
        <v>2</v>
      </c>
      <c r="N156" s="10">
        <v>1</v>
      </c>
      <c r="O156" s="10">
        <v>1</v>
      </c>
      <c r="P156" s="10">
        <v>0</v>
      </c>
      <c r="Q156" s="10">
        <v>0</v>
      </c>
      <c r="R156" s="15">
        <f t="shared" ref="R156" si="118">H156*9/G156</f>
        <v>6.3529411764705879</v>
      </c>
      <c r="S156" s="32">
        <f t="shared" ref="S156" si="119">(I156+L156)/G156</f>
        <v>1.7647058823529411</v>
      </c>
    </row>
    <row r="157" spans="2:19" x14ac:dyDescent="0.25">
      <c r="B157" s="98"/>
      <c r="C157" s="10" t="s">
        <v>80</v>
      </c>
      <c r="D157" s="10"/>
      <c r="E157" s="10"/>
      <c r="F157" s="10"/>
      <c r="G157" s="13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5"/>
      <c r="S157" s="32"/>
    </row>
    <row r="158" spans="2:19" x14ac:dyDescent="0.25">
      <c r="B158" s="98"/>
      <c r="C158" s="10" t="s">
        <v>81</v>
      </c>
      <c r="D158" s="10">
        <f>'July Update'!C45</f>
        <v>3</v>
      </c>
      <c r="E158" s="10">
        <f>'July Update'!D45</f>
        <v>0</v>
      </c>
      <c r="F158" s="10">
        <f>'July Update'!E45</f>
        <v>0</v>
      </c>
      <c r="G158" s="13">
        <f>'July Update'!F45</f>
        <v>3.3333333333333335</v>
      </c>
      <c r="H158" s="10">
        <f>'July Update'!G45</f>
        <v>2</v>
      </c>
      <c r="I158" s="10">
        <f>'July Update'!H45</f>
        <v>4</v>
      </c>
      <c r="J158" s="10">
        <f>'July Update'!I45</f>
        <v>0</v>
      </c>
      <c r="K158" s="10">
        <f>'July Update'!J45</f>
        <v>3</v>
      </c>
      <c r="L158" s="10">
        <f>'July Update'!K45</f>
        <v>3</v>
      </c>
      <c r="M158" s="10">
        <f>'July Update'!L45</f>
        <v>3</v>
      </c>
      <c r="N158" s="10">
        <f>'July Update'!M45</f>
        <v>1</v>
      </c>
      <c r="O158" s="10">
        <f>'July Update'!N45</f>
        <v>0</v>
      </c>
      <c r="P158" s="10">
        <f>'July Update'!O45</f>
        <v>0</v>
      </c>
      <c r="Q158" s="10">
        <f>'July Update'!P45</f>
        <v>0</v>
      </c>
      <c r="R158" s="15">
        <f>'July Update'!Q45</f>
        <v>5.3999999999999995</v>
      </c>
      <c r="S158" s="32">
        <f>'July Update'!R45</f>
        <v>2.1</v>
      </c>
    </row>
    <row r="159" spans="2:19" x14ac:dyDescent="0.25">
      <c r="B159" s="98"/>
      <c r="C159" s="10" t="s">
        <v>82</v>
      </c>
      <c r="D159" s="10">
        <f>'Aug Update'!C61</f>
        <v>1</v>
      </c>
      <c r="E159" s="10">
        <f>'Aug Update'!D61</f>
        <v>1</v>
      </c>
      <c r="F159" s="10">
        <f>'Aug Update'!E61</f>
        <v>0</v>
      </c>
      <c r="G159" s="10">
        <f>'Aug Update'!F61</f>
        <v>3</v>
      </c>
      <c r="H159" s="10">
        <f>'Aug Update'!G61</f>
        <v>5</v>
      </c>
      <c r="I159" s="10">
        <f>'Aug Update'!H61</f>
        <v>6</v>
      </c>
      <c r="J159" s="10">
        <f>'Aug Update'!I61</f>
        <v>0</v>
      </c>
      <c r="K159" s="10">
        <f>'Aug Update'!J61</f>
        <v>2</v>
      </c>
      <c r="L159" s="10">
        <f>'Aug Update'!K61</f>
        <v>4</v>
      </c>
      <c r="M159" s="10">
        <f>'Aug Update'!L61</f>
        <v>1</v>
      </c>
      <c r="N159" s="10">
        <f>'Aug Update'!M61</f>
        <v>4</v>
      </c>
      <c r="O159" s="10">
        <f>'Aug Update'!N61</f>
        <v>0</v>
      </c>
      <c r="P159" s="10">
        <f>'Aug Update'!O61</f>
        <v>0</v>
      </c>
      <c r="Q159" s="10">
        <f>'Aug Update'!P61</f>
        <v>0</v>
      </c>
      <c r="R159" s="15">
        <f>'Aug Update'!Q61</f>
        <v>15</v>
      </c>
      <c r="S159" s="32">
        <f>'Aug Update'!R61</f>
        <v>3.3333333333333335</v>
      </c>
    </row>
    <row r="160" spans="2:19" x14ac:dyDescent="0.25">
      <c r="B160" s="98"/>
      <c r="C160" s="17" t="s">
        <v>110</v>
      </c>
      <c r="D160" s="17">
        <f t="shared" ref="D160:Q160" si="120">SUM(D156:D159)</f>
        <v>7</v>
      </c>
      <c r="E160" s="17">
        <f t="shared" si="120"/>
        <v>1</v>
      </c>
      <c r="F160" s="17">
        <f t="shared" si="120"/>
        <v>0</v>
      </c>
      <c r="G160" s="17">
        <f t="shared" si="120"/>
        <v>12</v>
      </c>
      <c r="H160" s="17">
        <f t="shared" si="120"/>
        <v>11</v>
      </c>
      <c r="I160" s="17">
        <f t="shared" si="120"/>
        <v>16</v>
      </c>
      <c r="J160" s="17">
        <f t="shared" si="120"/>
        <v>0</v>
      </c>
      <c r="K160" s="17">
        <f t="shared" si="120"/>
        <v>10</v>
      </c>
      <c r="L160" s="17">
        <f t="shared" si="120"/>
        <v>11</v>
      </c>
      <c r="M160" s="17">
        <f t="shared" si="120"/>
        <v>6</v>
      </c>
      <c r="N160" s="17">
        <f t="shared" si="120"/>
        <v>6</v>
      </c>
      <c r="O160" s="17">
        <f t="shared" si="120"/>
        <v>1</v>
      </c>
      <c r="P160" s="17">
        <f t="shared" si="120"/>
        <v>0</v>
      </c>
      <c r="Q160" s="17">
        <f t="shared" si="120"/>
        <v>0</v>
      </c>
      <c r="R160" s="156">
        <f t="shared" ref="R160" si="121">9*H160/G160</f>
        <v>8.25</v>
      </c>
      <c r="S160" s="157">
        <f t="shared" ref="S160" si="122">(I160+L160)/G160</f>
        <v>2.25</v>
      </c>
    </row>
    <row r="161" spans="2:38" x14ac:dyDescent="0.25">
      <c r="B161" s="98"/>
      <c r="C161" s="17"/>
      <c r="D161" s="17"/>
      <c r="E161" s="17"/>
      <c r="F161" s="17"/>
      <c r="G161" s="186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56"/>
      <c r="S161" s="157"/>
    </row>
    <row r="162" spans="2:38" x14ac:dyDescent="0.25">
      <c r="B162" s="98"/>
      <c r="C162" s="17" t="s">
        <v>111</v>
      </c>
      <c r="D162" s="17"/>
      <c r="E162" s="17"/>
      <c r="F162" s="17"/>
      <c r="G162" s="186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56"/>
      <c r="S162" s="157"/>
    </row>
    <row r="163" spans="2:38" x14ac:dyDescent="0.25">
      <c r="B163" s="98"/>
      <c r="C163" s="10" t="s">
        <v>107</v>
      </c>
      <c r="D163" s="10">
        <v>1</v>
      </c>
      <c r="E163" s="10">
        <v>0</v>
      </c>
      <c r="F163" s="10">
        <v>0</v>
      </c>
      <c r="G163" s="10">
        <v>1</v>
      </c>
      <c r="H163" s="10">
        <v>0</v>
      </c>
      <c r="I163" s="10">
        <v>0</v>
      </c>
      <c r="J163" s="10">
        <v>0</v>
      </c>
      <c r="K163" s="10">
        <v>1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5">
        <f>7*H163/G163</f>
        <v>0</v>
      </c>
      <c r="S163" s="32">
        <f t="shared" ref="S163:S166" si="123">(I163+L163)/G163</f>
        <v>0</v>
      </c>
    </row>
    <row r="164" spans="2:38" x14ac:dyDescent="0.25">
      <c r="B164" s="98"/>
      <c r="C164" s="10" t="s">
        <v>149</v>
      </c>
      <c r="D164" s="10">
        <v>1</v>
      </c>
      <c r="E164" s="10">
        <v>0</v>
      </c>
      <c r="F164" s="10">
        <v>0</v>
      </c>
      <c r="G164" s="13">
        <v>0.33333333333333331</v>
      </c>
      <c r="H164" s="10">
        <v>4</v>
      </c>
      <c r="I164" s="10">
        <v>4</v>
      </c>
      <c r="J164" s="10">
        <v>0</v>
      </c>
      <c r="K164" s="10">
        <v>0</v>
      </c>
      <c r="L164" s="10">
        <v>1</v>
      </c>
      <c r="M164" s="10">
        <v>2</v>
      </c>
      <c r="N164" s="10">
        <v>0</v>
      </c>
      <c r="O164" s="10">
        <v>0</v>
      </c>
      <c r="P164" s="10">
        <v>0</v>
      </c>
      <c r="Q164" s="10">
        <v>0</v>
      </c>
      <c r="R164" s="15">
        <f>7*H164/G164</f>
        <v>84</v>
      </c>
      <c r="S164" s="32">
        <f t="shared" ref="S164" si="124">(I164+L164)/G164</f>
        <v>15</v>
      </c>
    </row>
    <row r="165" spans="2:38" x14ac:dyDescent="0.25">
      <c r="B165" s="98"/>
      <c r="C165" s="10" t="s">
        <v>109</v>
      </c>
      <c r="D165" s="10"/>
      <c r="E165" s="10"/>
      <c r="F165" s="10"/>
      <c r="G165" s="13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5"/>
      <c r="S165" s="32"/>
    </row>
    <row r="166" spans="2:38" x14ac:dyDescent="0.25">
      <c r="B166" s="98"/>
      <c r="C166" s="17" t="s">
        <v>111</v>
      </c>
      <c r="D166" s="17">
        <f t="shared" ref="D166:Q166" si="125">SUM(D163:D165)</f>
        <v>2</v>
      </c>
      <c r="E166" s="17">
        <f t="shared" si="125"/>
        <v>0</v>
      </c>
      <c r="F166" s="17">
        <f t="shared" si="125"/>
        <v>0</v>
      </c>
      <c r="G166" s="186">
        <f t="shared" si="125"/>
        <v>1.3333333333333333</v>
      </c>
      <c r="H166" s="17">
        <f t="shared" si="125"/>
        <v>4</v>
      </c>
      <c r="I166" s="17">
        <f t="shared" si="125"/>
        <v>4</v>
      </c>
      <c r="J166" s="17">
        <f t="shared" si="125"/>
        <v>0</v>
      </c>
      <c r="K166" s="17">
        <f t="shared" si="125"/>
        <v>1</v>
      </c>
      <c r="L166" s="17">
        <f t="shared" si="125"/>
        <v>1</v>
      </c>
      <c r="M166" s="17">
        <f t="shared" si="125"/>
        <v>2</v>
      </c>
      <c r="N166" s="17">
        <f t="shared" si="125"/>
        <v>0</v>
      </c>
      <c r="O166" s="17">
        <f t="shared" si="125"/>
        <v>0</v>
      </c>
      <c r="P166" s="17">
        <f t="shared" si="125"/>
        <v>0</v>
      </c>
      <c r="Q166" s="17">
        <f t="shared" si="125"/>
        <v>0</v>
      </c>
      <c r="R166" s="156">
        <f>7*H166/G166</f>
        <v>21</v>
      </c>
      <c r="S166" s="157">
        <f t="shared" si="123"/>
        <v>3.75</v>
      </c>
    </row>
    <row r="167" spans="2:38" x14ac:dyDescent="0.25">
      <c r="B167" s="98"/>
      <c r="C167" s="6"/>
      <c r="D167" s="6"/>
      <c r="E167" s="6"/>
      <c r="F167" s="6"/>
      <c r="G167" s="14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102"/>
      <c r="S167" s="158"/>
    </row>
    <row r="168" spans="2:38" ht="15.75" thickBot="1" x14ac:dyDescent="0.3">
      <c r="B168" s="99"/>
      <c r="C168" s="19" t="s">
        <v>113</v>
      </c>
      <c r="D168" s="19">
        <f t="shared" ref="D168:Q168" si="126">D160+D166</f>
        <v>9</v>
      </c>
      <c r="E168" s="19">
        <f t="shared" si="126"/>
        <v>1</v>
      </c>
      <c r="F168" s="19">
        <f t="shared" si="126"/>
        <v>0</v>
      </c>
      <c r="G168" s="24">
        <f t="shared" si="126"/>
        <v>13.333333333333334</v>
      </c>
      <c r="H168" s="19">
        <f t="shared" si="126"/>
        <v>15</v>
      </c>
      <c r="I168" s="19">
        <f t="shared" si="126"/>
        <v>20</v>
      </c>
      <c r="J168" s="19">
        <f t="shared" si="126"/>
        <v>0</v>
      </c>
      <c r="K168" s="19">
        <f t="shared" si="126"/>
        <v>11</v>
      </c>
      <c r="L168" s="19">
        <f t="shared" si="126"/>
        <v>12</v>
      </c>
      <c r="M168" s="19">
        <f t="shared" si="126"/>
        <v>8</v>
      </c>
      <c r="N168" s="19">
        <f t="shared" si="126"/>
        <v>6</v>
      </c>
      <c r="O168" s="19">
        <f t="shared" si="126"/>
        <v>1</v>
      </c>
      <c r="P168" s="19">
        <f t="shared" si="126"/>
        <v>0</v>
      </c>
      <c r="Q168" s="19">
        <f t="shared" si="126"/>
        <v>0</v>
      </c>
      <c r="R168" s="70">
        <f>8.5*H168/G168</f>
        <v>9.5625</v>
      </c>
      <c r="S168" s="71">
        <f t="shared" ref="S168" si="127">(I168+L168)/G168</f>
        <v>2.4</v>
      </c>
      <c r="U168" s="17"/>
      <c r="V168" s="6"/>
      <c r="W168" s="6"/>
      <c r="X168" s="6"/>
      <c r="Y168" s="6"/>
      <c r="Z168" s="14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102"/>
      <c r="AL168" s="102"/>
    </row>
    <row r="169" spans="2:38" x14ac:dyDescent="0.25">
      <c r="U169" s="17"/>
      <c r="V169" s="6"/>
      <c r="W169" s="6"/>
      <c r="X169" s="6"/>
      <c r="Y169" s="6"/>
      <c r="Z169" s="14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102"/>
      <c r="AL169" s="102"/>
    </row>
    <row r="170" spans="2:38" ht="15.75" thickBot="1" x14ac:dyDescent="0.3"/>
    <row r="171" spans="2:38" ht="18.75" x14ac:dyDescent="0.3">
      <c r="B171" s="53" t="s">
        <v>19</v>
      </c>
      <c r="C171" s="26" t="s">
        <v>110</v>
      </c>
      <c r="D171" s="26" t="s">
        <v>67</v>
      </c>
      <c r="E171" s="26" t="s">
        <v>68</v>
      </c>
      <c r="F171" s="26" t="s">
        <v>69</v>
      </c>
      <c r="G171" s="33" t="s">
        <v>20</v>
      </c>
      <c r="H171" s="26" t="s">
        <v>21</v>
      </c>
      <c r="I171" s="26" t="s">
        <v>70</v>
      </c>
      <c r="J171" s="26" t="s">
        <v>51</v>
      </c>
      <c r="K171" s="26" t="s">
        <v>5</v>
      </c>
      <c r="L171" s="26" t="s">
        <v>4</v>
      </c>
      <c r="M171" s="26" t="s">
        <v>53</v>
      </c>
      <c r="N171" s="26" t="s">
        <v>71</v>
      </c>
      <c r="O171" s="26" t="s">
        <v>72</v>
      </c>
      <c r="P171" s="26" t="s">
        <v>73</v>
      </c>
      <c r="Q171" s="26" t="s">
        <v>74</v>
      </c>
      <c r="R171" s="100" t="s">
        <v>75</v>
      </c>
      <c r="S171" s="103" t="s">
        <v>76</v>
      </c>
    </row>
    <row r="172" spans="2:38" ht="18.75" x14ac:dyDescent="0.3">
      <c r="B172" s="72" t="s">
        <v>127</v>
      </c>
      <c r="C172" s="27" t="s">
        <v>79</v>
      </c>
      <c r="D172" s="27">
        <v>3</v>
      </c>
      <c r="E172" s="27">
        <v>0</v>
      </c>
      <c r="F172" s="27">
        <v>0</v>
      </c>
      <c r="G172" s="35">
        <v>5.666666666666667</v>
      </c>
      <c r="H172" s="27">
        <v>1</v>
      </c>
      <c r="I172" s="27">
        <v>4</v>
      </c>
      <c r="J172" s="27">
        <v>1</v>
      </c>
      <c r="K172" s="27">
        <v>2</v>
      </c>
      <c r="L172" s="27">
        <v>4</v>
      </c>
      <c r="M172" s="27">
        <v>1</v>
      </c>
      <c r="N172" s="27">
        <v>1</v>
      </c>
      <c r="O172" s="27">
        <v>0</v>
      </c>
      <c r="P172" s="27">
        <v>0</v>
      </c>
      <c r="Q172" s="27">
        <v>0</v>
      </c>
      <c r="R172" s="36">
        <f t="shared" ref="R172" si="128">H172*9/G172</f>
        <v>1.588235294117647</v>
      </c>
      <c r="S172" s="37">
        <f t="shared" ref="S172" si="129">(I172+L172)/G172</f>
        <v>1.4117647058823528</v>
      </c>
    </row>
    <row r="173" spans="2:38" x14ac:dyDescent="0.25">
      <c r="B173" s="34"/>
      <c r="C173" s="27" t="s">
        <v>80</v>
      </c>
      <c r="D173" s="27">
        <f>'June Update'!C42</f>
        <v>1</v>
      </c>
      <c r="E173" s="27">
        <f>'June Update'!D42</f>
        <v>0</v>
      </c>
      <c r="F173" s="27">
        <f>'June Update'!E42</f>
        <v>0</v>
      </c>
      <c r="G173" s="27">
        <f>'June Update'!F42</f>
        <v>2</v>
      </c>
      <c r="H173" s="27">
        <f>'June Update'!G42</f>
        <v>4</v>
      </c>
      <c r="I173" s="27">
        <f>'June Update'!H42</f>
        <v>3</v>
      </c>
      <c r="J173" s="27">
        <f>'June Update'!I42</f>
        <v>0</v>
      </c>
      <c r="K173" s="27">
        <f>'June Update'!J42</f>
        <v>3</v>
      </c>
      <c r="L173" s="27">
        <f>'June Update'!K42</f>
        <v>4</v>
      </c>
      <c r="M173" s="27">
        <f>'June Update'!L42</f>
        <v>0</v>
      </c>
      <c r="N173" s="27">
        <f>'June Update'!M42</f>
        <v>6</v>
      </c>
      <c r="O173" s="27">
        <f>'June Update'!N42</f>
        <v>0</v>
      </c>
      <c r="P173" s="27">
        <f>'June Update'!O42</f>
        <v>0</v>
      </c>
      <c r="Q173" s="27">
        <f>'June Update'!P42</f>
        <v>0</v>
      </c>
      <c r="R173" s="36">
        <f>'June Update'!Q42</f>
        <v>18</v>
      </c>
      <c r="S173" s="37">
        <f>'June Update'!R42</f>
        <v>3.5</v>
      </c>
    </row>
    <row r="174" spans="2:38" x14ac:dyDescent="0.25">
      <c r="B174" s="34"/>
      <c r="C174" s="27" t="s">
        <v>81</v>
      </c>
      <c r="D174" s="27">
        <f>'July Update'!C46</f>
        <v>3</v>
      </c>
      <c r="E174" s="27">
        <f>'July Update'!D46</f>
        <v>1</v>
      </c>
      <c r="F174" s="27">
        <f>'July Update'!E46</f>
        <v>0</v>
      </c>
      <c r="G174" s="27">
        <f>'July Update'!F46</f>
        <v>5</v>
      </c>
      <c r="H174" s="27">
        <f>'July Update'!G46</f>
        <v>1</v>
      </c>
      <c r="I174" s="27">
        <f>'July Update'!H46</f>
        <v>4</v>
      </c>
      <c r="J174" s="27">
        <f>'July Update'!I46</f>
        <v>0</v>
      </c>
      <c r="K174" s="27">
        <f>'July Update'!J46</f>
        <v>5</v>
      </c>
      <c r="L174" s="27">
        <f>'July Update'!K46</f>
        <v>4</v>
      </c>
      <c r="M174" s="27">
        <f>'July Update'!L46</f>
        <v>0</v>
      </c>
      <c r="N174" s="27">
        <f>'July Update'!M46</f>
        <v>0</v>
      </c>
      <c r="O174" s="27">
        <f>'July Update'!N46</f>
        <v>0</v>
      </c>
      <c r="P174" s="27">
        <f>'July Update'!O46</f>
        <v>0</v>
      </c>
      <c r="Q174" s="27">
        <f>'July Update'!P46</f>
        <v>0</v>
      </c>
      <c r="R174" s="36">
        <f>'July Update'!Q46</f>
        <v>1.8</v>
      </c>
      <c r="S174" s="37">
        <f>'July Update'!R46</f>
        <v>1.6</v>
      </c>
    </row>
    <row r="175" spans="2:38" x14ac:dyDescent="0.25">
      <c r="B175" s="34"/>
      <c r="C175" s="27" t="s">
        <v>82</v>
      </c>
      <c r="D175" s="27">
        <f>'Aug Update'!C62</f>
        <v>1</v>
      </c>
      <c r="E175" s="27">
        <f>'Aug Update'!D62</f>
        <v>1</v>
      </c>
      <c r="F175" s="27">
        <f>'Aug Update'!E62</f>
        <v>0</v>
      </c>
      <c r="G175" s="27">
        <f>'Aug Update'!F62</f>
        <v>6</v>
      </c>
      <c r="H175" s="27">
        <f>'Aug Update'!G62</f>
        <v>5</v>
      </c>
      <c r="I175" s="27">
        <f>'Aug Update'!H62</f>
        <v>10</v>
      </c>
      <c r="J175" s="27">
        <f>'Aug Update'!I62</f>
        <v>0</v>
      </c>
      <c r="K175" s="27">
        <f>'Aug Update'!J62</f>
        <v>5</v>
      </c>
      <c r="L175" s="27">
        <f>'Aug Update'!K62</f>
        <v>1</v>
      </c>
      <c r="M175" s="27">
        <f>'Aug Update'!L62</f>
        <v>1</v>
      </c>
      <c r="N175" s="27">
        <f>'Aug Update'!M62</f>
        <v>1</v>
      </c>
      <c r="O175" s="27">
        <f>'Aug Update'!N62</f>
        <v>1</v>
      </c>
      <c r="P175" s="27">
        <f>'Aug Update'!O62</f>
        <v>0</v>
      </c>
      <c r="Q175" s="27">
        <f>'Aug Update'!P62</f>
        <v>0</v>
      </c>
      <c r="R175" s="36">
        <f>'Aug Update'!Q62</f>
        <v>7.5</v>
      </c>
      <c r="S175" s="37">
        <f>'Aug Update'!R62</f>
        <v>1.8333333333333333</v>
      </c>
    </row>
    <row r="176" spans="2:38" x14ac:dyDescent="0.25">
      <c r="B176" s="34"/>
      <c r="C176" s="47" t="s">
        <v>110</v>
      </c>
      <c r="D176" s="47">
        <f t="shared" ref="D176:Q176" si="130">SUM(D172:D175)</f>
        <v>8</v>
      </c>
      <c r="E176" s="47">
        <f t="shared" si="130"/>
        <v>2</v>
      </c>
      <c r="F176" s="47">
        <f t="shared" si="130"/>
        <v>0</v>
      </c>
      <c r="G176" s="77">
        <f t="shared" si="130"/>
        <v>18.666666666666668</v>
      </c>
      <c r="H176" s="47">
        <f t="shared" si="130"/>
        <v>11</v>
      </c>
      <c r="I176" s="47">
        <f t="shared" si="130"/>
        <v>21</v>
      </c>
      <c r="J176" s="47">
        <f t="shared" si="130"/>
        <v>1</v>
      </c>
      <c r="K176" s="47">
        <f t="shared" si="130"/>
        <v>15</v>
      </c>
      <c r="L176" s="47">
        <f t="shared" si="130"/>
        <v>13</v>
      </c>
      <c r="M176" s="47">
        <f t="shared" si="130"/>
        <v>2</v>
      </c>
      <c r="N176" s="47">
        <f t="shared" si="130"/>
        <v>8</v>
      </c>
      <c r="O176" s="47">
        <f t="shared" si="130"/>
        <v>1</v>
      </c>
      <c r="P176" s="47">
        <f t="shared" si="130"/>
        <v>0</v>
      </c>
      <c r="Q176" s="47">
        <f t="shared" si="130"/>
        <v>0</v>
      </c>
      <c r="R176" s="79">
        <f t="shared" ref="R176" si="131">9*H176/G176</f>
        <v>5.3035714285714279</v>
      </c>
      <c r="S176" s="80">
        <f t="shared" ref="S176" si="132">(I176+L176)/G176</f>
        <v>1.8214285714285714</v>
      </c>
    </row>
    <row r="177" spans="2:38" x14ac:dyDescent="0.25">
      <c r="B177" s="34"/>
      <c r="C177" s="47"/>
      <c r="D177" s="47"/>
      <c r="E177" s="47"/>
      <c r="F177" s="47"/>
      <c r="G177" s="7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36"/>
      <c r="S177" s="37"/>
    </row>
    <row r="178" spans="2:38" x14ac:dyDescent="0.25">
      <c r="B178" s="34"/>
      <c r="C178" s="47" t="s">
        <v>111</v>
      </c>
      <c r="D178" s="47"/>
      <c r="E178" s="47"/>
      <c r="F178" s="47"/>
      <c r="G178" s="7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36"/>
      <c r="S178" s="37"/>
    </row>
    <row r="179" spans="2:38" x14ac:dyDescent="0.25">
      <c r="B179" s="34"/>
      <c r="C179" s="27" t="s">
        <v>107</v>
      </c>
      <c r="D179" s="27">
        <v>1</v>
      </c>
      <c r="E179" s="27">
        <v>0</v>
      </c>
      <c r="F179" s="27">
        <v>0</v>
      </c>
      <c r="G179" s="35">
        <v>1.6666666666666665</v>
      </c>
      <c r="H179" s="27">
        <v>5</v>
      </c>
      <c r="I179" s="27">
        <v>6</v>
      </c>
      <c r="J179" s="27">
        <v>0</v>
      </c>
      <c r="K179" s="27">
        <v>0</v>
      </c>
      <c r="L179" s="27">
        <v>1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36">
        <f>7*H179/G179</f>
        <v>21.000000000000004</v>
      </c>
      <c r="S179" s="37">
        <f t="shared" ref="S179:S182" si="133">(I179+L179)/G179</f>
        <v>4.2</v>
      </c>
    </row>
    <row r="180" spans="2:38" x14ac:dyDescent="0.25">
      <c r="B180" s="34"/>
      <c r="C180" s="27" t="s">
        <v>112</v>
      </c>
      <c r="D180" s="27">
        <v>1</v>
      </c>
      <c r="E180" s="30">
        <v>0</v>
      </c>
      <c r="F180" s="27">
        <v>0</v>
      </c>
      <c r="G180" s="35">
        <v>1.3333333333333333</v>
      </c>
      <c r="H180" s="27">
        <v>2</v>
      </c>
      <c r="I180" s="27">
        <v>4</v>
      </c>
      <c r="J180" s="27">
        <v>0</v>
      </c>
      <c r="K180" s="27">
        <v>1</v>
      </c>
      <c r="L180" s="27">
        <v>3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36">
        <f>7*H180/G180</f>
        <v>10.5</v>
      </c>
      <c r="S180" s="37">
        <f t="shared" ref="S180" si="134">(I180+L180)/G180</f>
        <v>5.25</v>
      </c>
    </row>
    <row r="181" spans="2:38" x14ac:dyDescent="0.25">
      <c r="B181" s="34"/>
      <c r="C181" s="27" t="s">
        <v>109</v>
      </c>
      <c r="D181" s="27"/>
      <c r="E181" s="27"/>
      <c r="F181" s="27"/>
      <c r="G181" s="35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36"/>
      <c r="S181" s="37"/>
    </row>
    <row r="182" spans="2:38" x14ac:dyDescent="0.25">
      <c r="B182" s="34"/>
      <c r="C182" s="47" t="s">
        <v>111</v>
      </c>
      <c r="D182" s="47">
        <f t="shared" ref="D182:Q182" si="135">SUM(D179:D181)</f>
        <v>2</v>
      </c>
      <c r="E182" s="47">
        <f t="shared" si="135"/>
        <v>0</v>
      </c>
      <c r="F182" s="47">
        <f t="shared" si="135"/>
        <v>0</v>
      </c>
      <c r="G182" s="78">
        <f t="shared" si="135"/>
        <v>3</v>
      </c>
      <c r="H182" s="47">
        <f t="shared" si="135"/>
        <v>7</v>
      </c>
      <c r="I182" s="47">
        <f t="shared" si="135"/>
        <v>10</v>
      </c>
      <c r="J182" s="47">
        <f t="shared" si="135"/>
        <v>0</v>
      </c>
      <c r="K182" s="47">
        <f t="shared" si="135"/>
        <v>1</v>
      </c>
      <c r="L182" s="47">
        <f t="shared" si="135"/>
        <v>4</v>
      </c>
      <c r="M182" s="47">
        <f t="shared" si="135"/>
        <v>0</v>
      </c>
      <c r="N182" s="47">
        <f t="shared" si="135"/>
        <v>0</v>
      </c>
      <c r="O182" s="47">
        <f t="shared" si="135"/>
        <v>0</v>
      </c>
      <c r="P182" s="47">
        <f t="shared" si="135"/>
        <v>0</v>
      </c>
      <c r="Q182" s="47">
        <f t="shared" si="135"/>
        <v>0</v>
      </c>
      <c r="R182" s="79">
        <f>7*H182/G182</f>
        <v>16.333333333333332</v>
      </c>
      <c r="S182" s="80">
        <f t="shared" si="133"/>
        <v>4.666666666666667</v>
      </c>
    </row>
    <row r="183" spans="2:38" x14ac:dyDescent="0.25">
      <c r="B183" s="34"/>
      <c r="C183" s="46"/>
      <c r="D183" s="45"/>
      <c r="E183" s="45"/>
      <c r="F183" s="45"/>
      <c r="G183" s="50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101"/>
      <c r="S183" s="104"/>
    </row>
    <row r="184" spans="2:38" ht="15.75" thickBot="1" x14ac:dyDescent="0.3">
      <c r="B184" s="39"/>
      <c r="C184" s="31" t="s">
        <v>113</v>
      </c>
      <c r="D184" s="31">
        <f t="shared" ref="D184:Q184" si="136">D176+D182</f>
        <v>10</v>
      </c>
      <c r="E184" s="31">
        <f t="shared" si="136"/>
        <v>2</v>
      </c>
      <c r="F184" s="31">
        <f t="shared" si="136"/>
        <v>0</v>
      </c>
      <c r="G184" s="40">
        <f t="shared" si="136"/>
        <v>21.666666666666668</v>
      </c>
      <c r="H184" s="31">
        <f t="shared" si="136"/>
        <v>18</v>
      </c>
      <c r="I184" s="31">
        <f t="shared" si="136"/>
        <v>31</v>
      </c>
      <c r="J184" s="31">
        <f t="shared" si="136"/>
        <v>1</v>
      </c>
      <c r="K184" s="31">
        <f t="shared" si="136"/>
        <v>16</v>
      </c>
      <c r="L184" s="31">
        <f t="shared" si="136"/>
        <v>17</v>
      </c>
      <c r="M184" s="31">
        <f t="shared" si="136"/>
        <v>2</v>
      </c>
      <c r="N184" s="31">
        <f t="shared" si="136"/>
        <v>8</v>
      </c>
      <c r="O184" s="31">
        <f t="shared" si="136"/>
        <v>1</v>
      </c>
      <c r="P184" s="31">
        <f t="shared" si="136"/>
        <v>0</v>
      </c>
      <c r="Q184" s="31">
        <f t="shared" si="136"/>
        <v>0</v>
      </c>
      <c r="R184" s="101">
        <f>8.5*H184/G184</f>
        <v>7.0615384615384613</v>
      </c>
      <c r="S184" s="104">
        <f t="shared" ref="S184" si="137">(I184+L184)/G184</f>
        <v>2.2153846153846151</v>
      </c>
      <c r="U184" s="17"/>
      <c r="V184" s="6"/>
      <c r="W184" s="6"/>
      <c r="X184" s="6"/>
      <c r="Y184" s="6"/>
      <c r="Z184" s="14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102"/>
      <c r="AL184" s="102"/>
    </row>
    <row r="185" spans="2:38" x14ac:dyDescent="0.25">
      <c r="B185" s="17"/>
      <c r="C185" s="6"/>
      <c r="D185" s="6"/>
      <c r="E185" s="6"/>
      <c r="F185" s="6"/>
      <c r="G185" s="14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159"/>
      <c r="S185" s="159"/>
      <c r="U185" s="17"/>
      <c r="V185" s="6"/>
      <c r="W185" s="6"/>
      <c r="X185" s="6"/>
      <c r="Y185" s="6"/>
      <c r="Z185" s="14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102"/>
      <c r="AL185" s="102"/>
    </row>
    <row r="186" spans="2:38" ht="15.75" thickBot="1" x14ac:dyDescent="0.3">
      <c r="B186" s="17"/>
      <c r="C186" s="6"/>
      <c r="D186" s="6"/>
      <c r="E186" s="6"/>
      <c r="F186" s="6"/>
      <c r="G186" s="14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156"/>
      <c r="S186" s="156"/>
      <c r="U186" s="17"/>
      <c r="V186" s="6"/>
      <c r="W186" s="6"/>
      <c r="X186" s="6"/>
      <c r="Y186" s="6"/>
      <c r="Z186" s="14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102"/>
      <c r="AL186" s="102"/>
    </row>
    <row r="187" spans="2:38" ht="18.75" x14ac:dyDescent="0.3">
      <c r="B187" s="96" t="s">
        <v>240</v>
      </c>
      <c r="C187" s="94" t="s">
        <v>110</v>
      </c>
      <c r="D187" s="94" t="s">
        <v>67</v>
      </c>
      <c r="E187" s="94" t="s">
        <v>68</v>
      </c>
      <c r="F187" s="94" t="s">
        <v>69</v>
      </c>
      <c r="G187" s="184" t="s">
        <v>20</v>
      </c>
      <c r="H187" s="94" t="s">
        <v>21</v>
      </c>
      <c r="I187" s="94" t="s">
        <v>70</v>
      </c>
      <c r="J187" s="94" t="s">
        <v>51</v>
      </c>
      <c r="K187" s="94" t="s">
        <v>5</v>
      </c>
      <c r="L187" s="94" t="s">
        <v>4</v>
      </c>
      <c r="M187" s="94" t="s">
        <v>53</v>
      </c>
      <c r="N187" s="94" t="s">
        <v>71</v>
      </c>
      <c r="O187" s="94" t="s">
        <v>72</v>
      </c>
      <c r="P187" s="94" t="s">
        <v>73</v>
      </c>
      <c r="Q187" s="94" t="s">
        <v>74</v>
      </c>
      <c r="R187" s="159" t="s">
        <v>75</v>
      </c>
      <c r="S187" s="160" t="s">
        <v>76</v>
      </c>
      <c r="V187" s="6"/>
      <c r="W187" s="6"/>
      <c r="X187" s="6"/>
      <c r="Y187" s="6"/>
      <c r="Z187" s="14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102"/>
      <c r="AL187" s="102"/>
    </row>
    <row r="188" spans="2:38" ht="18.75" x14ac:dyDescent="0.3">
      <c r="B188" s="97" t="s">
        <v>241</v>
      </c>
      <c r="C188" s="10" t="s">
        <v>242</v>
      </c>
      <c r="D188" s="10">
        <v>1</v>
      </c>
      <c r="E188" s="10">
        <v>0</v>
      </c>
      <c r="F188" s="10">
        <v>0</v>
      </c>
      <c r="G188" s="10">
        <v>1</v>
      </c>
      <c r="H188" s="10">
        <v>0</v>
      </c>
      <c r="I188" s="10">
        <v>0</v>
      </c>
      <c r="J188" s="10">
        <v>0</v>
      </c>
      <c r="K188" s="10">
        <v>2</v>
      </c>
      <c r="L188" s="10">
        <v>1</v>
      </c>
      <c r="M188" s="10">
        <v>0</v>
      </c>
      <c r="N188" s="10">
        <v>1</v>
      </c>
      <c r="O188" s="10">
        <v>0</v>
      </c>
      <c r="P188" s="10">
        <v>0</v>
      </c>
      <c r="Q188" s="10">
        <v>0</v>
      </c>
      <c r="R188" s="15">
        <f t="shared" ref="R188" si="138">8.5*H188/G188</f>
        <v>0</v>
      </c>
      <c r="S188" s="32">
        <f t="shared" ref="S188" si="139">(I188+L188)/G188</f>
        <v>1</v>
      </c>
      <c r="U188" s="17"/>
      <c r="V188" s="6"/>
      <c r="W188" s="6"/>
      <c r="X188" s="6"/>
      <c r="Y188" s="6"/>
      <c r="Z188" s="14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102"/>
      <c r="AL188" s="102"/>
    </row>
    <row r="189" spans="2:38" ht="15.75" thickBot="1" x14ac:dyDescent="0.3">
      <c r="B189" s="187"/>
      <c r="C189" s="19" t="s">
        <v>113</v>
      </c>
      <c r="D189" s="189">
        <f>SUM(D188)</f>
        <v>1</v>
      </c>
      <c r="E189" s="189">
        <f t="shared" ref="E189:Q189" si="140">SUM(E188)</f>
        <v>0</v>
      </c>
      <c r="F189" s="189">
        <f t="shared" si="140"/>
        <v>0</v>
      </c>
      <c r="G189" s="189">
        <f t="shared" si="140"/>
        <v>1</v>
      </c>
      <c r="H189" s="189">
        <f t="shared" si="140"/>
        <v>0</v>
      </c>
      <c r="I189" s="189">
        <f t="shared" si="140"/>
        <v>0</v>
      </c>
      <c r="J189" s="189">
        <f t="shared" si="140"/>
        <v>0</v>
      </c>
      <c r="K189" s="189">
        <f t="shared" si="140"/>
        <v>2</v>
      </c>
      <c r="L189" s="189">
        <f t="shared" si="140"/>
        <v>1</v>
      </c>
      <c r="M189" s="189">
        <f t="shared" si="140"/>
        <v>0</v>
      </c>
      <c r="N189" s="189">
        <f t="shared" si="140"/>
        <v>1</v>
      </c>
      <c r="O189" s="189">
        <f t="shared" si="140"/>
        <v>0</v>
      </c>
      <c r="P189" s="189">
        <f t="shared" si="140"/>
        <v>0</v>
      </c>
      <c r="Q189" s="189">
        <f t="shared" si="140"/>
        <v>0</v>
      </c>
      <c r="R189" s="161">
        <f t="shared" ref="R189" si="141">8.5*H189/G189</f>
        <v>0</v>
      </c>
      <c r="S189" s="162">
        <f t="shared" ref="S189" si="142">(I189+L189)/G189</f>
        <v>1</v>
      </c>
      <c r="U189" s="17"/>
      <c r="V189" s="6"/>
      <c r="W189" s="6"/>
      <c r="X189" s="6"/>
      <c r="Y189" s="6"/>
      <c r="Z189" s="14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102"/>
      <c r="AL189" s="102"/>
    </row>
    <row r="190" spans="2:38" x14ac:dyDescent="0.25">
      <c r="B190" s="10"/>
      <c r="C190" s="10"/>
      <c r="D190" s="10"/>
      <c r="E190" s="10"/>
      <c r="F190" s="10"/>
      <c r="G190" s="13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5"/>
      <c r="S190" s="15"/>
      <c r="U190" s="17"/>
      <c r="V190" s="6"/>
      <c r="W190" s="6"/>
      <c r="X190" s="6"/>
      <c r="Y190" s="6"/>
      <c r="Z190" s="14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102"/>
      <c r="AL190" s="102"/>
    </row>
    <row r="191" spans="2:38" x14ac:dyDescent="0.25">
      <c r="B191" s="17"/>
      <c r="C191" s="6"/>
      <c r="D191" s="6"/>
      <c r="E191" s="6"/>
      <c r="F191" s="6"/>
      <c r="G191" s="14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102"/>
      <c r="S191" s="102"/>
      <c r="U191" s="17"/>
      <c r="V191" s="6"/>
      <c r="W191" s="6"/>
      <c r="X191" s="6"/>
      <c r="Y191" s="6"/>
      <c r="Z191" s="14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102"/>
      <c r="AL191" s="102"/>
    </row>
    <row r="192" spans="2:38" ht="15.75" thickBot="1" x14ac:dyDescent="0.3">
      <c r="B192" s="17"/>
      <c r="C192" s="6"/>
      <c r="D192" s="6"/>
      <c r="E192" s="6"/>
      <c r="F192" s="6"/>
      <c r="G192" s="14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70"/>
      <c r="S192" s="70"/>
      <c r="U192" s="17"/>
      <c r="V192" s="6"/>
      <c r="W192" s="6"/>
      <c r="X192" s="6"/>
      <c r="Y192" s="6"/>
      <c r="Z192" s="14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102"/>
      <c r="AL192" s="102"/>
    </row>
    <row r="193" spans="2:38" ht="18.75" x14ac:dyDescent="0.3">
      <c r="B193" s="53" t="s">
        <v>207</v>
      </c>
      <c r="C193" s="26" t="s">
        <v>209</v>
      </c>
      <c r="D193" s="26" t="s">
        <v>67</v>
      </c>
      <c r="E193" s="26" t="s">
        <v>68</v>
      </c>
      <c r="F193" s="26" t="s">
        <v>69</v>
      </c>
      <c r="G193" s="33" t="s">
        <v>20</v>
      </c>
      <c r="H193" s="26" t="s">
        <v>21</v>
      </c>
      <c r="I193" s="26" t="s">
        <v>70</v>
      </c>
      <c r="J193" s="26" t="s">
        <v>51</v>
      </c>
      <c r="K193" s="26" t="s">
        <v>5</v>
      </c>
      <c r="L193" s="26" t="s">
        <v>4</v>
      </c>
      <c r="M193" s="26" t="s">
        <v>53</v>
      </c>
      <c r="N193" s="26" t="s">
        <v>71</v>
      </c>
      <c r="O193" s="26" t="s">
        <v>72</v>
      </c>
      <c r="P193" s="26" t="s">
        <v>73</v>
      </c>
      <c r="Q193" s="26" t="s">
        <v>74</v>
      </c>
      <c r="R193" s="100" t="s">
        <v>75</v>
      </c>
      <c r="S193" s="103" t="s">
        <v>76</v>
      </c>
      <c r="U193" s="17"/>
      <c r="V193" s="6"/>
      <c r="W193" s="6"/>
      <c r="X193" s="6"/>
      <c r="Y193" s="6"/>
      <c r="Z193" s="14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102"/>
      <c r="AL193" s="102"/>
    </row>
    <row r="194" spans="2:38" ht="18.75" x14ac:dyDescent="0.3">
      <c r="B194" s="72" t="s">
        <v>208</v>
      </c>
      <c r="C194" s="27" t="s">
        <v>108</v>
      </c>
      <c r="D194" s="27">
        <v>1</v>
      </c>
      <c r="E194" s="27">
        <v>0</v>
      </c>
      <c r="F194" s="27">
        <v>0</v>
      </c>
      <c r="G194" s="35">
        <v>0.66666666666666663</v>
      </c>
      <c r="H194" s="27">
        <v>3</v>
      </c>
      <c r="I194" s="27">
        <v>3</v>
      </c>
      <c r="J194" s="27">
        <v>0</v>
      </c>
      <c r="K194" s="27">
        <v>1</v>
      </c>
      <c r="L194" s="27">
        <v>0</v>
      </c>
      <c r="M194" s="27">
        <v>1</v>
      </c>
      <c r="N194" s="27">
        <v>0</v>
      </c>
      <c r="O194" s="27">
        <v>1</v>
      </c>
      <c r="P194" s="27">
        <v>0</v>
      </c>
      <c r="Q194" s="27">
        <v>0</v>
      </c>
      <c r="R194" s="36">
        <f>7*H194/G194</f>
        <v>31.5</v>
      </c>
      <c r="S194" s="37">
        <f t="shared" ref="S194" si="143">(I194+L194)/G194</f>
        <v>4.5</v>
      </c>
      <c r="U194" s="17"/>
      <c r="V194" s="6"/>
      <c r="W194" s="6"/>
      <c r="X194" s="6"/>
      <c r="Y194" s="6"/>
      <c r="Z194" s="14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102"/>
      <c r="AL194" s="102"/>
    </row>
    <row r="195" spans="2:38" ht="15.75" thickBot="1" x14ac:dyDescent="0.3">
      <c r="B195" s="39"/>
      <c r="C195" s="31" t="s">
        <v>113</v>
      </c>
      <c r="D195" s="31">
        <f t="shared" ref="D195:Q195" si="144">SUM(D194:D194)</f>
        <v>1</v>
      </c>
      <c r="E195" s="31">
        <f t="shared" si="144"/>
        <v>0</v>
      </c>
      <c r="F195" s="31">
        <f t="shared" si="144"/>
        <v>0</v>
      </c>
      <c r="G195" s="40">
        <f t="shared" si="144"/>
        <v>0.66666666666666663</v>
      </c>
      <c r="H195" s="31">
        <f t="shared" si="144"/>
        <v>3</v>
      </c>
      <c r="I195" s="31">
        <f t="shared" si="144"/>
        <v>3</v>
      </c>
      <c r="J195" s="31">
        <f t="shared" si="144"/>
        <v>0</v>
      </c>
      <c r="K195" s="31">
        <f t="shared" si="144"/>
        <v>1</v>
      </c>
      <c r="L195" s="31">
        <f t="shared" si="144"/>
        <v>0</v>
      </c>
      <c r="M195" s="31">
        <f t="shared" si="144"/>
        <v>1</v>
      </c>
      <c r="N195" s="31">
        <f t="shared" si="144"/>
        <v>0</v>
      </c>
      <c r="O195" s="31">
        <f t="shared" si="144"/>
        <v>1</v>
      </c>
      <c r="P195" s="31">
        <f t="shared" si="144"/>
        <v>0</v>
      </c>
      <c r="Q195" s="31">
        <f t="shared" si="144"/>
        <v>0</v>
      </c>
      <c r="R195" s="51">
        <f>7*H195/G195</f>
        <v>31.5</v>
      </c>
      <c r="S195" s="52">
        <f t="shared" ref="S195" si="145">(I195+L195)/G195</f>
        <v>4.5</v>
      </c>
      <c r="U195" s="17"/>
      <c r="V195" s="6"/>
      <c r="W195" s="6"/>
      <c r="X195" s="6"/>
      <c r="Y195" s="6"/>
      <c r="Z195" s="14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102"/>
      <c r="AL195" s="102"/>
    </row>
    <row r="196" spans="2:38" x14ac:dyDescent="0.25">
      <c r="B196" s="17"/>
      <c r="C196" s="6"/>
      <c r="D196" s="6"/>
      <c r="E196" s="6"/>
      <c r="F196" s="6"/>
      <c r="G196" s="14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102"/>
      <c r="S196" s="102"/>
      <c r="U196" s="17"/>
      <c r="V196" s="6"/>
      <c r="W196" s="6"/>
      <c r="X196" s="6"/>
      <c r="Y196" s="6"/>
      <c r="Z196" s="14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102"/>
      <c r="AL196" s="102"/>
    </row>
    <row r="197" spans="2:38" ht="15.75" thickBot="1" x14ac:dyDescent="0.3">
      <c r="B197" s="17"/>
      <c r="C197" s="6"/>
      <c r="D197" s="6"/>
      <c r="E197" s="6"/>
      <c r="F197" s="6"/>
      <c r="G197" s="14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102"/>
      <c r="S197" s="102"/>
    </row>
    <row r="198" spans="2:38" ht="18.75" x14ac:dyDescent="0.3">
      <c r="B198" s="96" t="s">
        <v>8</v>
      </c>
      <c r="C198" s="94" t="s">
        <v>110</v>
      </c>
      <c r="D198" s="94" t="s">
        <v>67</v>
      </c>
      <c r="E198" s="94" t="s">
        <v>68</v>
      </c>
      <c r="F198" s="94" t="s">
        <v>69</v>
      </c>
      <c r="G198" s="184" t="s">
        <v>20</v>
      </c>
      <c r="H198" s="94" t="s">
        <v>21</v>
      </c>
      <c r="I198" s="94" t="s">
        <v>70</v>
      </c>
      <c r="J198" s="94" t="s">
        <v>51</v>
      </c>
      <c r="K198" s="94" t="s">
        <v>5</v>
      </c>
      <c r="L198" s="94" t="s">
        <v>4</v>
      </c>
      <c r="M198" s="94" t="s">
        <v>53</v>
      </c>
      <c r="N198" s="94" t="s">
        <v>71</v>
      </c>
      <c r="O198" s="94" t="s">
        <v>72</v>
      </c>
      <c r="P198" s="94" t="s">
        <v>73</v>
      </c>
      <c r="Q198" s="94" t="s">
        <v>74</v>
      </c>
      <c r="R198" s="159" t="s">
        <v>75</v>
      </c>
      <c r="S198" s="160" t="s">
        <v>76</v>
      </c>
    </row>
    <row r="199" spans="2:38" ht="18.75" x14ac:dyDescent="0.3">
      <c r="B199" s="97" t="s">
        <v>133</v>
      </c>
      <c r="C199" s="10" t="s">
        <v>79</v>
      </c>
      <c r="D199" s="10">
        <v>2</v>
      </c>
      <c r="E199" s="10">
        <v>0</v>
      </c>
      <c r="F199" s="10">
        <v>0</v>
      </c>
      <c r="G199" s="13">
        <v>3.3333333333333335</v>
      </c>
      <c r="H199" s="10">
        <v>2</v>
      </c>
      <c r="I199" s="10">
        <v>0</v>
      </c>
      <c r="J199" s="10">
        <v>0</v>
      </c>
      <c r="K199" s="10">
        <v>6</v>
      </c>
      <c r="L199" s="10">
        <v>4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5">
        <f t="shared" ref="R199" si="146">H199*9/G199</f>
        <v>5.3999999999999995</v>
      </c>
      <c r="S199" s="32">
        <f t="shared" ref="S199" si="147">(I199+L199)/G199</f>
        <v>1.2</v>
      </c>
    </row>
    <row r="200" spans="2:38" x14ac:dyDescent="0.25">
      <c r="B200" s="98"/>
      <c r="C200" s="10" t="s">
        <v>80</v>
      </c>
      <c r="D200" s="10">
        <f>'June Update'!C48</f>
        <v>1</v>
      </c>
      <c r="E200" s="10">
        <f>'June Update'!D48</f>
        <v>0</v>
      </c>
      <c r="F200" s="10">
        <f>'June Update'!E48</f>
        <v>0</v>
      </c>
      <c r="G200" s="13">
        <f>'June Update'!F48</f>
        <v>1.6666666666666665</v>
      </c>
      <c r="H200" s="10">
        <f>'June Update'!G48</f>
        <v>0</v>
      </c>
      <c r="I200" s="10">
        <f>'June Update'!H48</f>
        <v>0</v>
      </c>
      <c r="J200" s="10">
        <f>'June Update'!I48</f>
        <v>0</v>
      </c>
      <c r="K200" s="10">
        <f>'June Update'!J48</f>
        <v>0</v>
      </c>
      <c r="L200" s="10">
        <f>'June Update'!K48</f>
        <v>0</v>
      </c>
      <c r="M200" s="10">
        <f>'June Update'!L48</f>
        <v>0</v>
      </c>
      <c r="N200" s="10">
        <f>'June Update'!M48</f>
        <v>0</v>
      </c>
      <c r="O200" s="10">
        <f>'June Update'!N48</f>
        <v>0</v>
      </c>
      <c r="P200" s="10">
        <f>'June Update'!O48</f>
        <v>0</v>
      </c>
      <c r="Q200" s="10">
        <f>'June Update'!P48</f>
        <v>0</v>
      </c>
      <c r="R200" s="15">
        <f t="shared" ref="R200" si="148">H200*9/G200</f>
        <v>0</v>
      </c>
      <c r="S200" s="32">
        <f t="shared" ref="S200" si="149">(I200+L200)/G200</f>
        <v>0</v>
      </c>
    </row>
    <row r="201" spans="2:38" x14ac:dyDescent="0.25">
      <c r="B201" s="98"/>
      <c r="C201" s="10" t="s">
        <v>81</v>
      </c>
      <c r="D201" s="10">
        <f>'July Update'!C47</f>
        <v>3</v>
      </c>
      <c r="E201" s="10">
        <f>'July Update'!D47</f>
        <v>0</v>
      </c>
      <c r="F201" s="10">
        <f>'July Update'!E47</f>
        <v>0</v>
      </c>
      <c r="G201" s="13">
        <f>'July Update'!F47</f>
        <v>3.3333333333333335</v>
      </c>
      <c r="H201" s="10">
        <f>'July Update'!G47</f>
        <v>8</v>
      </c>
      <c r="I201" s="10">
        <f>'July Update'!H47</f>
        <v>4</v>
      </c>
      <c r="J201" s="10">
        <f>'July Update'!I47</f>
        <v>1</v>
      </c>
      <c r="K201" s="10">
        <f>'July Update'!J47</f>
        <v>4</v>
      </c>
      <c r="L201" s="10">
        <f>'July Update'!K47</f>
        <v>10</v>
      </c>
      <c r="M201" s="10">
        <f>'July Update'!L47</f>
        <v>1</v>
      </c>
      <c r="N201" s="10">
        <f>'July Update'!M47</f>
        <v>3</v>
      </c>
      <c r="O201" s="10">
        <f>'July Update'!N47</f>
        <v>0</v>
      </c>
      <c r="P201" s="10">
        <f>'July Update'!O47</f>
        <v>1</v>
      </c>
      <c r="Q201" s="10">
        <f>'July Update'!P47</f>
        <v>0</v>
      </c>
      <c r="R201" s="15">
        <f>'July Update'!Q47</f>
        <v>21.599999999999998</v>
      </c>
      <c r="S201" s="32">
        <f>'July Update'!R47</f>
        <v>4.2</v>
      </c>
    </row>
    <row r="202" spans="2:38" x14ac:dyDescent="0.25">
      <c r="B202" s="98"/>
      <c r="C202" s="10" t="s">
        <v>82</v>
      </c>
      <c r="D202" s="10">
        <f>'Aug Update'!C64</f>
        <v>0</v>
      </c>
      <c r="E202" s="10">
        <f>'Aug Update'!D64</f>
        <v>0</v>
      </c>
      <c r="F202" s="10">
        <f>'Aug Update'!E64</f>
        <v>0</v>
      </c>
      <c r="G202" s="10">
        <f>'Aug Update'!F64</f>
        <v>0</v>
      </c>
      <c r="H202" s="10">
        <f>'Aug Update'!G64</f>
        <v>0</v>
      </c>
      <c r="I202" s="10">
        <f>'Aug Update'!H64</f>
        <v>0</v>
      </c>
      <c r="J202" s="10">
        <f>'Aug Update'!I64</f>
        <v>0</v>
      </c>
      <c r="K202" s="10">
        <f>'Aug Update'!J64</f>
        <v>0</v>
      </c>
      <c r="L202" s="10">
        <f>'Aug Update'!K64</f>
        <v>0</v>
      </c>
      <c r="M202" s="10">
        <f>'Aug Update'!L64</f>
        <v>0</v>
      </c>
      <c r="N202" s="10">
        <f>'Aug Update'!M64</f>
        <v>0</v>
      </c>
      <c r="O202" s="10">
        <f>'Aug Update'!N64</f>
        <v>0</v>
      </c>
      <c r="P202" s="10">
        <f>'Aug Update'!O64</f>
        <v>0</v>
      </c>
      <c r="Q202" s="10">
        <f>'Aug Update'!P64</f>
        <v>0</v>
      </c>
      <c r="R202" s="15">
        <f>'Aug Update'!Q64</f>
        <v>0</v>
      </c>
      <c r="S202" s="32">
        <f>'Aug Update'!R64</f>
        <v>0</v>
      </c>
    </row>
    <row r="203" spans="2:38" x14ac:dyDescent="0.25">
      <c r="B203" s="98"/>
      <c r="C203" s="17" t="s">
        <v>110</v>
      </c>
      <c r="D203" s="17">
        <f t="shared" ref="D203:Q203" si="150">SUM(D199:D202)</f>
        <v>6</v>
      </c>
      <c r="E203" s="17">
        <f t="shared" si="150"/>
        <v>0</v>
      </c>
      <c r="F203" s="17">
        <f t="shared" si="150"/>
        <v>0</v>
      </c>
      <c r="G203" s="186">
        <f t="shared" si="150"/>
        <v>8.3333333333333339</v>
      </c>
      <c r="H203" s="17">
        <f t="shared" si="150"/>
        <v>10</v>
      </c>
      <c r="I203" s="17">
        <f t="shared" si="150"/>
        <v>4</v>
      </c>
      <c r="J203" s="17">
        <f t="shared" si="150"/>
        <v>1</v>
      </c>
      <c r="K203" s="17">
        <f t="shared" si="150"/>
        <v>10</v>
      </c>
      <c r="L203" s="17">
        <f t="shared" si="150"/>
        <v>14</v>
      </c>
      <c r="M203" s="17">
        <f t="shared" si="150"/>
        <v>1</v>
      </c>
      <c r="N203" s="17">
        <f t="shared" si="150"/>
        <v>3</v>
      </c>
      <c r="O203" s="17">
        <f t="shared" si="150"/>
        <v>1</v>
      </c>
      <c r="P203" s="17">
        <f t="shared" si="150"/>
        <v>1</v>
      </c>
      <c r="Q203" s="17">
        <f t="shared" si="150"/>
        <v>0</v>
      </c>
      <c r="R203" s="156">
        <f t="shared" ref="R203" si="151">9*H203/G203</f>
        <v>10.799999999999999</v>
      </c>
      <c r="S203" s="157">
        <f t="shared" ref="S203" si="152">(I203+L203)/G203</f>
        <v>2.1599999999999997</v>
      </c>
    </row>
    <row r="204" spans="2:38" x14ac:dyDescent="0.25">
      <c r="B204" s="98"/>
      <c r="C204" s="17"/>
      <c r="D204" s="17"/>
      <c r="E204" s="17"/>
      <c r="F204" s="17"/>
      <c r="G204" s="186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5"/>
      <c r="S204" s="32"/>
    </row>
    <row r="205" spans="2:38" x14ac:dyDescent="0.25">
      <c r="B205" s="98"/>
      <c r="C205" s="17" t="s">
        <v>111</v>
      </c>
      <c r="D205" s="17"/>
      <c r="E205" s="17"/>
      <c r="F205" s="17"/>
      <c r="G205" s="186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5"/>
      <c r="S205" s="32"/>
    </row>
    <row r="206" spans="2:38" x14ac:dyDescent="0.25">
      <c r="B206" s="98"/>
      <c r="C206" s="10" t="s">
        <v>109</v>
      </c>
      <c r="D206" s="10"/>
      <c r="E206" s="10"/>
      <c r="F206" s="10"/>
      <c r="G206" s="13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5"/>
      <c r="S206" s="32"/>
    </row>
    <row r="207" spans="2:38" x14ac:dyDescent="0.25">
      <c r="B207" s="98"/>
      <c r="C207" s="17" t="s">
        <v>111</v>
      </c>
      <c r="D207" s="17"/>
      <c r="E207" s="17"/>
      <c r="F207" s="17"/>
      <c r="G207" s="186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56"/>
      <c r="S207" s="157"/>
    </row>
    <row r="208" spans="2:38" x14ac:dyDescent="0.25">
      <c r="B208" s="98"/>
      <c r="C208" s="6"/>
      <c r="D208" s="6"/>
      <c r="E208" s="6"/>
      <c r="F208" s="6"/>
      <c r="G208" s="14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102"/>
      <c r="S208" s="158"/>
    </row>
    <row r="209" spans="2:19" ht="15.75" thickBot="1" x14ac:dyDescent="0.3">
      <c r="B209" s="99"/>
      <c r="C209" s="19" t="s">
        <v>113</v>
      </c>
      <c r="D209" s="19">
        <f t="shared" ref="D209:Q209" si="153">D203+D207</f>
        <v>6</v>
      </c>
      <c r="E209" s="19">
        <f t="shared" si="153"/>
        <v>0</v>
      </c>
      <c r="F209" s="19">
        <f t="shared" si="153"/>
        <v>0</v>
      </c>
      <c r="G209" s="24">
        <f t="shared" si="153"/>
        <v>8.3333333333333339</v>
      </c>
      <c r="H209" s="19">
        <f t="shared" si="153"/>
        <v>10</v>
      </c>
      <c r="I209" s="19">
        <f t="shared" si="153"/>
        <v>4</v>
      </c>
      <c r="J209" s="19">
        <f t="shared" si="153"/>
        <v>1</v>
      </c>
      <c r="K209" s="19">
        <f t="shared" si="153"/>
        <v>10</v>
      </c>
      <c r="L209" s="19">
        <f t="shared" si="153"/>
        <v>14</v>
      </c>
      <c r="M209" s="19">
        <f t="shared" si="153"/>
        <v>1</v>
      </c>
      <c r="N209" s="19">
        <f t="shared" si="153"/>
        <v>3</v>
      </c>
      <c r="O209" s="19">
        <f t="shared" si="153"/>
        <v>1</v>
      </c>
      <c r="P209" s="19">
        <f t="shared" si="153"/>
        <v>1</v>
      </c>
      <c r="Q209" s="19">
        <f t="shared" si="153"/>
        <v>0</v>
      </c>
      <c r="R209" s="70">
        <f t="shared" ref="R209" si="154">9*H209/G209</f>
        <v>10.799999999999999</v>
      </c>
      <c r="S209" s="71">
        <f t="shared" ref="S209" si="155">(I209+L209)/G209</f>
        <v>2.1599999999999997</v>
      </c>
    </row>
    <row r="210" spans="2:19" x14ac:dyDescent="0.25">
      <c r="B210" s="17"/>
      <c r="C210" s="6"/>
      <c r="D210" s="6"/>
      <c r="E210" s="6"/>
      <c r="F210" s="6"/>
      <c r="G210" s="14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102"/>
      <c r="S210" s="102"/>
    </row>
    <row r="211" spans="2:19" ht="15.75" thickBot="1" x14ac:dyDescent="0.3">
      <c r="B211" s="17"/>
      <c r="C211" s="6"/>
      <c r="D211" s="6"/>
      <c r="E211" s="6"/>
      <c r="F211" s="6"/>
      <c r="G211" s="14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102"/>
      <c r="S211" s="102"/>
    </row>
    <row r="212" spans="2:19" ht="18.75" x14ac:dyDescent="0.3">
      <c r="B212" s="53" t="s">
        <v>83</v>
      </c>
      <c r="C212" s="26" t="s">
        <v>110</v>
      </c>
      <c r="D212" s="26" t="s">
        <v>67</v>
      </c>
      <c r="E212" s="26" t="s">
        <v>68</v>
      </c>
      <c r="F212" s="26" t="s">
        <v>69</v>
      </c>
      <c r="G212" s="33" t="s">
        <v>20</v>
      </c>
      <c r="H212" s="26" t="s">
        <v>21</v>
      </c>
      <c r="I212" s="26" t="s">
        <v>70</v>
      </c>
      <c r="J212" s="26" t="s">
        <v>51</v>
      </c>
      <c r="K212" s="26" t="s">
        <v>5</v>
      </c>
      <c r="L212" s="26" t="s">
        <v>4</v>
      </c>
      <c r="M212" s="26" t="s">
        <v>53</v>
      </c>
      <c r="N212" s="26" t="s">
        <v>71</v>
      </c>
      <c r="O212" s="26" t="s">
        <v>72</v>
      </c>
      <c r="P212" s="26" t="s">
        <v>73</v>
      </c>
      <c r="Q212" s="26" t="s">
        <v>74</v>
      </c>
      <c r="R212" s="100" t="s">
        <v>75</v>
      </c>
      <c r="S212" s="103" t="s">
        <v>76</v>
      </c>
    </row>
    <row r="213" spans="2:19" x14ac:dyDescent="0.25">
      <c r="B213" s="34"/>
      <c r="C213" s="27" t="s">
        <v>79</v>
      </c>
      <c r="D213" s="27">
        <f t="shared" ref="D213:Q213" si="156">D107+D141+D172+D123+D73+D90+D156+D4+D199+D20+D44</f>
        <v>29</v>
      </c>
      <c r="E213" s="27">
        <f t="shared" si="156"/>
        <v>8</v>
      </c>
      <c r="F213" s="27">
        <f t="shared" si="156"/>
        <v>0</v>
      </c>
      <c r="G213" s="27">
        <f t="shared" si="156"/>
        <v>69</v>
      </c>
      <c r="H213" s="27">
        <f t="shared" si="156"/>
        <v>33</v>
      </c>
      <c r="I213" s="27">
        <f t="shared" si="156"/>
        <v>58</v>
      </c>
      <c r="J213" s="27">
        <f t="shared" si="156"/>
        <v>3</v>
      </c>
      <c r="K213" s="27">
        <f t="shared" si="156"/>
        <v>56</v>
      </c>
      <c r="L213" s="27">
        <f t="shared" si="156"/>
        <v>57</v>
      </c>
      <c r="M213" s="27">
        <f t="shared" si="156"/>
        <v>9</v>
      </c>
      <c r="N213" s="27">
        <f t="shared" si="156"/>
        <v>12</v>
      </c>
      <c r="O213" s="27">
        <f t="shared" si="156"/>
        <v>6</v>
      </c>
      <c r="P213" s="27">
        <f t="shared" si="156"/>
        <v>2</v>
      </c>
      <c r="Q213" s="27">
        <f t="shared" si="156"/>
        <v>0</v>
      </c>
      <c r="R213" s="36">
        <f t="shared" ref="R213" si="157">9*H213/G213</f>
        <v>4.3043478260869561</v>
      </c>
      <c r="S213" s="37">
        <f t="shared" ref="S213" si="158">(I213+L213)/G213</f>
        <v>1.6666666666666667</v>
      </c>
    </row>
    <row r="214" spans="2:19" x14ac:dyDescent="0.25">
      <c r="B214" s="34"/>
      <c r="C214" s="27" t="s">
        <v>80</v>
      </c>
      <c r="D214" s="27">
        <f t="shared" ref="D214:Q214" si="159">D108+D142+D173+D124+D74+D91+D157+D5+D200+D21+D45</f>
        <v>13</v>
      </c>
      <c r="E214" s="27">
        <f t="shared" si="159"/>
        <v>3</v>
      </c>
      <c r="F214" s="27">
        <f t="shared" si="159"/>
        <v>0</v>
      </c>
      <c r="G214" s="35">
        <f t="shared" si="159"/>
        <v>25.666666666666668</v>
      </c>
      <c r="H214" s="27">
        <f t="shared" si="159"/>
        <v>9</v>
      </c>
      <c r="I214" s="27">
        <f t="shared" si="159"/>
        <v>22</v>
      </c>
      <c r="J214" s="27">
        <f t="shared" si="159"/>
        <v>1</v>
      </c>
      <c r="K214" s="27">
        <f t="shared" si="159"/>
        <v>26</v>
      </c>
      <c r="L214" s="27">
        <f t="shared" si="159"/>
        <v>13</v>
      </c>
      <c r="M214" s="27">
        <f t="shared" si="159"/>
        <v>2</v>
      </c>
      <c r="N214" s="27">
        <f t="shared" si="159"/>
        <v>7</v>
      </c>
      <c r="O214" s="27">
        <f t="shared" si="159"/>
        <v>3</v>
      </c>
      <c r="P214" s="27">
        <f t="shared" si="159"/>
        <v>0</v>
      </c>
      <c r="Q214" s="27">
        <f t="shared" si="159"/>
        <v>1</v>
      </c>
      <c r="R214" s="36">
        <f t="shared" ref="R214" si="160">9*H214/G214</f>
        <v>3.1558441558441559</v>
      </c>
      <c r="S214" s="37">
        <f t="shared" ref="S214" si="161">(I214+L214)/G214</f>
        <v>1.3636363636363635</v>
      </c>
    </row>
    <row r="215" spans="2:19" x14ac:dyDescent="0.25">
      <c r="B215" s="34"/>
      <c r="C215" s="27" t="s">
        <v>81</v>
      </c>
      <c r="D215" s="27">
        <f t="shared" ref="D215:Q215" si="162">D6+D60+D109+D174++D125+D75+D92+D158+D201+D22+D46+D143</f>
        <v>29</v>
      </c>
      <c r="E215" s="27">
        <f t="shared" si="162"/>
        <v>10</v>
      </c>
      <c r="F215" s="27">
        <f t="shared" si="162"/>
        <v>0</v>
      </c>
      <c r="G215" s="27">
        <f t="shared" si="162"/>
        <v>73</v>
      </c>
      <c r="H215" s="27">
        <f t="shared" si="162"/>
        <v>28</v>
      </c>
      <c r="I215" s="27">
        <f t="shared" si="162"/>
        <v>63</v>
      </c>
      <c r="J215" s="27">
        <f t="shared" si="162"/>
        <v>3</v>
      </c>
      <c r="K215" s="27">
        <f t="shared" si="162"/>
        <v>68</v>
      </c>
      <c r="L215" s="27">
        <f t="shared" si="162"/>
        <v>35</v>
      </c>
      <c r="M215" s="27">
        <f t="shared" si="162"/>
        <v>8</v>
      </c>
      <c r="N215" s="27">
        <f t="shared" si="162"/>
        <v>11</v>
      </c>
      <c r="O215" s="27">
        <f t="shared" si="162"/>
        <v>8</v>
      </c>
      <c r="P215" s="27">
        <f t="shared" si="162"/>
        <v>2</v>
      </c>
      <c r="Q215" s="27">
        <f t="shared" si="162"/>
        <v>0</v>
      </c>
      <c r="R215" s="36">
        <f>9*H215/G215</f>
        <v>3.452054794520548</v>
      </c>
      <c r="S215" s="37">
        <f t="shared" ref="S215:S216" si="163">(I215+L215)/G215</f>
        <v>1.3424657534246576</v>
      </c>
    </row>
    <row r="216" spans="2:19" x14ac:dyDescent="0.25">
      <c r="B216" s="34"/>
      <c r="C216" s="27" t="s">
        <v>82</v>
      </c>
      <c r="D216" s="27">
        <f t="shared" ref="D216:Q216" si="164">D7+D37+D61+D110+D175++D126+D76+D93+D159+D202+D23+D47+D144</f>
        <v>9</v>
      </c>
      <c r="E216" s="27">
        <f t="shared" si="164"/>
        <v>3</v>
      </c>
      <c r="F216" s="27">
        <f t="shared" si="164"/>
        <v>0</v>
      </c>
      <c r="G216" s="35">
        <f t="shared" si="164"/>
        <v>25.333333333333332</v>
      </c>
      <c r="H216" s="27">
        <f t="shared" si="164"/>
        <v>21</v>
      </c>
      <c r="I216" s="27">
        <f t="shared" si="164"/>
        <v>35</v>
      </c>
      <c r="J216" s="27">
        <f t="shared" si="164"/>
        <v>1</v>
      </c>
      <c r="K216" s="27">
        <f t="shared" si="164"/>
        <v>24</v>
      </c>
      <c r="L216" s="27">
        <f t="shared" si="164"/>
        <v>17</v>
      </c>
      <c r="M216" s="27">
        <f t="shared" si="164"/>
        <v>5</v>
      </c>
      <c r="N216" s="27">
        <f t="shared" si="164"/>
        <v>8</v>
      </c>
      <c r="O216" s="27">
        <f t="shared" si="164"/>
        <v>2</v>
      </c>
      <c r="P216" s="27">
        <f t="shared" si="164"/>
        <v>1</v>
      </c>
      <c r="Q216" s="27">
        <f t="shared" si="164"/>
        <v>1</v>
      </c>
      <c r="R216" s="36">
        <f>9*H216/G216</f>
        <v>7.4605263157894743</v>
      </c>
      <c r="S216" s="37">
        <f t="shared" si="163"/>
        <v>2.0526315789473686</v>
      </c>
    </row>
    <row r="217" spans="2:19" x14ac:dyDescent="0.25">
      <c r="B217" s="34"/>
      <c r="C217" s="47" t="s">
        <v>110</v>
      </c>
      <c r="D217" s="47">
        <f>SUM(D213:D216)</f>
        <v>80</v>
      </c>
      <c r="E217" s="47">
        <f t="shared" ref="E217:Q217" si="165">SUM(E213:E216)</f>
        <v>24</v>
      </c>
      <c r="F217" s="47">
        <f t="shared" si="165"/>
        <v>0</v>
      </c>
      <c r="G217" s="47">
        <f t="shared" si="165"/>
        <v>193.00000000000003</v>
      </c>
      <c r="H217" s="47">
        <f t="shared" si="165"/>
        <v>91</v>
      </c>
      <c r="I217" s="47">
        <f t="shared" si="165"/>
        <v>178</v>
      </c>
      <c r="J217" s="47">
        <f t="shared" si="165"/>
        <v>8</v>
      </c>
      <c r="K217" s="47">
        <f t="shared" si="165"/>
        <v>174</v>
      </c>
      <c r="L217" s="47">
        <f t="shared" si="165"/>
        <v>122</v>
      </c>
      <c r="M217" s="47">
        <f t="shared" si="165"/>
        <v>24</v>
      </c>
      <c r="N217" s="47">
        <f t="shared" si="165"/>
        <v>38</v>
      </c>
      <c r="O217" s="47">
        <f t="shared" si="165"/>
        <v>19</v>
      </c>
      <c r="P217" s="47">
        <f t="shared" si="165"/>
        <v>5</v>
      </c>
      <c r="Q217" s="47">
        <f t="shared" si="165"/>
        <v>2</v>
      </c>
      <c r="R217" s="79">
        <f t="shared" ref="R217" si="166">9*H217/G217</f>
        <v>4.2435233160621753</v>
      </c>
      <c r="S217" s="80">
        <f t="shared" ref="S217" si="167">(I217+L217)/G217</f>
        <v>1.55440414507772</v>
      </c>
    </row>
    <row r="218" spans="2:19" x14ac:dyDescent="0.25">
      <c r="B218" s="105"/>
      <c r="C218" s="47"/>
      <c r="D218" s="27"/>
      <c r="E218" s="27"/>
      <c r="F218" s="27"/>
      <c r="G218" s="35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36"/>
      <c r="S218" s="37"/>
    </row>
    <row r="219" spans="2:19" x14ac:dyDescent="0.25">
      <c r="B219" s="105"/>
      <c r="C219" s="47" t="s">
        <v>111</v>
      </c>
      <c r="D219" s="27"/>
      <c r="E219" s="27"/>
      <c r="F219" s="27"/>
      <c r="G219" s="35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36"/>
      <c r="S219" s="37"/>
    </row>
    <row r="220" spans="2:19" x14ac:dyDescent="0.25">
      <c r="B220" s="105"/>
      <c r="C220" s="27" t="s">
        <v>107</v>
      </c>
      <c r="D220" s="27">
        <f t="shared" ref="D220:Q220" si="168">D114+D179+D130+D80+D97+D163+D27</f>
        <v>7</v>
      </c>
      <c r="E220" s="27">
        <f t="shared" si="168"/>
        <v>3</v>
      </c>
      <c r="F220" s="27">
        <f t="shared" si="168"/>
        <v>0</v>
      </c>
      <c r="G220" s="27">
        <f t="shared" si="168"/>
        <v>19</v>
      </c>
      <c r="H220" s="27">
        <f t="shared" si="168"/>
        <v>18</v>
      </c>
      <c r="I220" s="27">
        <f t="shared" si="168"/>
        <v>29</v>
      </c>
      <c r="J220" s="27">
        <f t="shared" si="168"/>
        <v>0</v>
      </c>
      <c r="K220" s="27">
        <f t="shared" si="168"/>
        <v>19</v>
      </c>
      <c r="L220" s="27">
        <f t="shared" si="168"/>
        <v>6</v>
      </c>
      <c r="M220" s="27">
        <f t="shared" si="168"/>
        <v>1</v>
      </c>
      <c r="N220" s="27">
        <f t="shared" si="168"/>
        <v>3</v>
      </c>
      <c r="O220" s="27">
        <f t="shared" si="168"/>
        <v>0</v>
      </c>
      <c r="P220" s="27">
        <f t="shared" si="168"/>
        <v>3</v>
      </c>
      <c r="Q220" s="27">
        <f t="shared" si="168"/>
        <v>0</v>
      </c>
      <c r="R220" s="36">
        <f t="shared" ref="R220:R225" si="169">7*H220/G220</f>
        <v>6.6315789473684212</v>
      </c>
      <c r="S220" s="37">
        <f t="shared" ref="S220:S225" si="170">(I220+L220)/G220</f>
        <v>1.8421052631578947</v>
      </c>
    </row>
    <row r="221" spans="2:19" x14ac:dyDescent="0.25">
      <c r="B221" s="105"/>
      <c r="C221" s="27" t="s">
        <v>149</v>
      </c>
      <c r="D221" s="27">
        <f t="shared" ref="D221:Q221" si="171">D131+D98+D164++D51</f>
        <v>4</v>
      </c>
      <c r="E221" s="27">
        <f t="shared" si="171"/>
        <v>2</v>
      </c>
      <c r="F221" s="27">
        <f t="shared" si="171"/>
        <v>1</v>
      </c>
      <c r="G221" s="35">
        <f t="shared" si="171"/>
        <v>11.333333333333334</v>
      </c>
      <c r="H221" s="27">
        <f t="shared" si="171"/>
        <v>6</v>
      </c>
      <c r="I221" s="27">
        <f t="shared" si="171"/>
        <v>19</v>
      </c>
      <c r="J221" s="27">
        <f t="shared" si="171"/>
        <v>1</v>
      </c>
      <c r="K221" s="27">
        <f t="shared" si="171"/>
        <v>7</v>
      </c>
      <c r="L221" s="27">
        <f t="shared" si="171"/>
        <v>6</v>
      </c>
      <c r="M221" s="27">
        <f t="shared" si="171"/>
        <v>3</v>
      </c>
      <c r="N221" s="27">
        <f t="shared" si="171"/>
        <v>0</v>
      </c>
      <c r="O221" s="27">
        <f t="shared" si="171"/>
        <v>1</v>
      </c>
      <c r="P221" s="27">
        <f t="shared" si="171"/>
        <v>1</v>
      </c>
      <c r="Q221" s="27">
        <f t="shared" si="171"/>
        <v>0</v>
      </c>
      <c r="R221" s="36">
        <f t="shared" si="169"/>
        <v>3.7058823529411762</v>
      </c>
      <c r="S221" s="37">
        <f t="shared" ref="S221" si="172">(I221+L221)/G221</f>
        <v>2.2058823529411762</v>
      </c>
    </row>
    <row r="222" spans="2:19" x14ac:dyDescent="0.25">
      <c r="B222" s="105"/>
      <c r="C222" s="27" t="s">
        <v>112</v>
      </c>
      <c r="D222" s="27">
        <f t="shared" ref="D222:Q222" si="173">D11+D28+D81+D99+D132+D180</f>
        <v>6</v>
      </c>
      <c r="E222" s="27">
        <f t="shared" si="173"/>
        <v>3</v>
      </c>
      <c r="F222" s="27">
        <f t="shared" si="173"/>
        <v>0</v>
      </c>
      <c r="G222" s="27">
        <f t="shared" si="173"/>
        <v>16.999999999999996</v>
      </c>
      <c r="H222" s="27">
        <f t="shared" si="173"/>
        <v>18</v>
      </c>
      <c r="I222" s="27">
        <f t="shared" si="173"/>
        <v>26</v>
      </c>
      <c r="J222" s="27">
        <f t="shared" si="173"/>
        <v>1</v>
      </c>
      <c r="K222" s="27">
        <f t="shared" si="173"/>
        <v>11</v>
      </c>
      <c r="L222" s="27">
        <f t="shared" si="173"/>
        <v>18</v>
      </c>
      <c r="M222" s="27">
        <f t="shared" si="173"/>
        <v>4</v>
      </c>
      <c r="N222" s="27">
        <f t="shared" si="173"/>
        <v>0</v>
      </c>
      <c r="O222" s="27">
        <f t="shared" si="173"/>
        <v>0</v>
      </c>
      <c r="P222" s="27">
        <f t="shared" si="173"/>
        <v>3</v>
      </c>
      <c r="Q222" s="27">
        <f t="shared" si="173"/>
        <v>0</v>
      </c>
      <c r="R222" s="36">
        <f t="shared" si="169"/>
        <v>7.4117647058823541</v>
      </c>
      <c r="S222" s="37">
        <f t="shared" ref="S222" si="174">(I222+L222)/G222</f>
        <v>2.5882352941176476</v>
      </c>
    </row>
    <row r="223" spans="2:19" x14ac:dyDescent="0.25">
      <c r="B223" s="105"/>
      <c r="C223" s="27" t="s">
        <v>108</v>
      </c>
      <c r="D223" s="27">
        <f>D12+D29+D52+D65+D82+D115+D133+D148</f>
        <v>8</v>
      </c>
      <c r="E223" s="27">
        <f>E12+E29+E52+E65+E82+E115+E133+E148</f>
        <v>6</v>
      </c>
      <c r="F223" s="27">
        <f>F12+F29+F52+F65+F82+F115+F133+F148</f>
        <v>4</v>
      </c>
      <c r="G223" s="35">
        <f>G12+G29+G52+G65+G82+G115+G133+G148+G194</f>
        <v>43.333333333333336</v>
      </c>
      <c r="H223" s="27">
        <f>H12+H29+H52+H65+H82+H115+H133+H148+H194</f>
        <v>15</v>
      </c>
      <c r="I223" s="27">
        <f t="shared" ref="I223:Q223" si="175">I12+I29+I52+I65+I82+I115+I133+I148</f>
        <v>29</v>
      </c>
      <c r="J223" s="27">
        <f t="shared" si="175"/>
        <v>2</v>
      </c>
      <c r="K223" s="27">
        <f t="shared" si="175"/>
        <v>34</v>
      </c>
      <c r="L223" s="27">
        <f t="shared" si="175"/>
        <v>17</v>
      </c>
      <c r="M223" s="27">
        <f t="shared" si="175"/>
        <v>0</v>
      </c>
      <c r="N223" s="27">
        <f t="shared" si="175"/>
        <v>3</v>
      </c>
      <c r="O223" s="27">
        <f t="shared" si="175"/>
        <v>4</v>
      </c>
      <c r="P223" s="27">
        <f t="shared" si="175"/>
        <v>2</v>
      </c>
      <c r="Q223" s="27">
        <f t="shared" si="175"/>
        <v>1</v>
      </c>
      <c r="R223" s="36">
        <f t="shared" si="169"/>
        <v>2.4230769230769229</v>
      </c>
      <c r="S223" s="37">
        <f t="shared" ref="S223" si="176">(I223+L223)/G223</f>
        <v>1.0615384615384615</v>
      </c>
    </row>
    <row r="224" spans="2:19" x14ac:dyDescent="0.25">
      <c r="B224" s="105"/>
      <c r="C224" s="27" t="s">
        <v>109</v>
      </c>
      <c r="D224" s="27">
        <f t="shared" ref="D224:Q224" si="177">D13+D30+D66+D134</f>
        <v>4</v>
      </c>
      <c r="E224" s="27">
        <f t="shared" si="177"/>
        <v>2</v>
      </c>
      <c r="F224" s="27">
        <f t="shared" si="177"/>
        <v>0</v>
      </c>
      <c r="G224" s="27">
        <f t="shared" si="177"/>
        <v>14</v>
      </c>
      <c r="H224" s="27">
        <f t="shared" si="177"/>
        <v>13</v>
      </c>
      <c r="I224" s="27">
        <f t="shared" si="177"/>
        <v>17</v>
      </c>
      <c r="J224" s="27">
        <f t="shared" si="177"/>
        <v>1</v>
      </c>
      <c r="K224" s="27">
        <f t="shared" si="177"/>
        <v>13</v>
      </c>
      <c r="L224" s="27">
        <f t="shared" si="177"/>
        <v>11</v>
      </c>
      <c r="M224" s="27">
        <f t="shared" si="177"/>
        <v>1</v>
      </c>
      <c r="N224" s="27">
        <f t="shared" si="177"/>
        <v>4</v>
      </c>
      <c r="O224" s="27">
        <f t="shared" si="177"/>
        <v>1</v>
      </c>
      <c r="P224" s="27">
        <f t="shared" si="177"/>
        <v>1</v>
      </c>
      <c r="Q224" s="27">
        <f t="shared" si="177"/>
        <v>1</v>
      </c>
      <c r="R224" s="36">
        <f t="shared" si="169"/>
        <v>6.5</v>
      </c>
      <c r="S224" s="37">
        <f t="shared" ref="S224" si="178">(I224+L224)/G224</f>
        <v>2</v>
      </c>
    </row>
    <row r="225" spans="2:19" x14ac:dyDescent="0.25">
      <c r="B225" s="105"/>
      <c r="C225" s="47" t="s">
        <v>111</v>
      </c>
      <c r="D225" s="47">
        <f t="shared" ref="D225:Q225" si="179">SUM(D220:D224)</f>
        <v>29</v>
      </c>
      <c r="E225" s="47">
        <f t="shared" si="179"/>
        <v>16</v>
      </c>
      <c r="F225" s="47">
        <f t="shared" si="179"/>
        <v>5</v>
      </c>
      <c r="G225" s="77">
        <f t="shared" si="179"/>
        <v>104.66666666666666</v>
      </c>
      <c r="H225" s="47">
        <f>SUM(H220:H224)</f>
        <v>70</v>
      </c>
      <c r="I225" s="47">
        <f t="shared" si="179"/>
        <v>120</v>
      </c>
      <c r="J225" s="47">
        <f t="shared" si="179"/>
        <v>5</v>
      </c>
      <c r="K225" s="47">
        <f t="shared" si="179"/>
        <v>84</v>
      </c>
      <c r="L225" s="47">
        <f t="shared" si="179"/>
        <v>58</v>
      </c>
      <c r="M225" s="47">
        <f t="shared" si="179"/>
        <v>9</v>
      </c>
      <c r="N225" s="47">
        <f t="shared" si="179"/>
        <v>10</v>
      </c>
      <c r="O225" s="47">
        <f t="shared" si="179"/>
        <v>6</v>
      </c>
      <c r="P225" s="47">
        <f t="shared" si="179"/>
        <v>10</v>
      </c>
      <c r="Q225" s="47">
        <f t="shared" si="179"/>
        <v>2</v>
      </c>
      <c r="R225" s="79">
        <f t="shared" si="169"/>
        <v>4.6815286624203827</v>
      </c>
      <c r="S225" s="80">
        <f t="shared" si="170"/>
        <v>1.7006369426751593</v>
      </c>
    </row>
    <row r="226" spans="2:19" x14ac:dyDescent="0.25">
      <c r="B226" s="105"/>
      <c r="C226" s="46"/>
      <c r="D226" s="30"/>
      <c r="E226" s="30"/>
      <c r="F226" s="92"/>
      <c r="G226" s="38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79"/>
      <c r="S226" s="104"/>
    </row>
    <row r="227" spans="2:19" ht="15.75" thickBot="1" x14ac:dyDescent="0.3">
      <c r="B227" s="106"/>
      <c r="C227" s="31" t="s">
        <v>113</v>
      </c>
      <c r="D227" s="31">
        <f t="shared" ref="D227:Q227" si="180">D217+D225</f>
        <v>109</v>
      </c>
      <c r="E227" s="31">
        <f>E217+E225</f>
        <v>40</v>
      </c>
      <c r="F227" s="31">
        <f t="shared" si="180"/>
        <v>5</v>
      </c>
      <c r="G227" s="40">
        <f t="shared" si="180"/>
        <v>297.66666666666669</v>
      </c>
      <c r="H227" s="31">
        <f>H217+H225</f>
        <v>161</v>
      </c>
      <c r="I227" s="31">
        <f t="shared" si="180"/>
        <v>298</v>
      </c>
      <c r="J227" s="31">
        <f t="shared" si="180"/>
        <v>13</v>
      </c>
      <c r="K227" s="31">
        <f t="shared" si="180"/>
        <v>258</v>
      </c>
      <c r="L227" s="31">
        <f t="shared" si="180"/>
        <v>180</v>
      </c>
      <c r="M227" s="31">
        <f t="shared" si="180"/>
        <v>33</v>
      </c>
      <c r="N227" s="31">
        <f t="shared" si="180"/>
        <v>48</v>
      </c>
      <c r="O227" s="31">
        <f t="shared" si="180"/>
        <v>25</v>
      </c>
      <c r="P227" s="31">
        <f t="shared" si="180"/>
        <v>15</v>
      </c>
      <c r="Q227" s="31">
        <f t="shared" si="180"/>
        <v>4</v>
      </c>
      <c r="R227" s="51">
        <f>8.5*H227/G227</f>
        <v>4.5974244120940648</v>
      </c>
      <c r="S227" s="52">
        <f t="shared" ref="S227" si="181">(I227+L227)/G227</f>
        <v>1.6058230683090704</v>
      </c>
    </row>
  </sheetData>
  <pageMargins left="0.7" right="0.7" top="0.75" bottom="0.75" header="0.3" footer="0.3"/>
  <pageSetup orientation="portrait" horizontalDpi="0" verticalDpi="0" r:id="rId1"/>
  <ignoredErrors>
    <ignoredError sqref="S194 S195" evalError="1"/>
    <ignoredError sqref="H2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E34F3-CDCC-4D14-B602-F836F139F00E}">
  <sheetPr>
    <pageSetUpPr fitToPage="1"/>
  </sheetPr>
  <dimension ref="B1:AP29"/>
  <sheetViews>
    <sheetView showGridLines="0" zoomScaleNormal="100" workbookViewId="0"/>
  </sheetViews>
  <sheetFormatPr defaultRowHeight="15" x14ac:dyDescent="0.25"/>
  <cols>
    <col min="1" max="1" width="9.140625" style="1"/>
    <col min="2" max="2" width="19.28515625" style="130" customWidth="1"/>
    <col min="3" max="20" width="4.7109375" style="1" customWidth="1"/>
    <col min="21" max="21" width="5.5703125" style="1" customWidth="1"/>
    <col min="22" max="24" width="6" style="1" customWidth="1"/>
    <col min="25" max="25" width="9.140625" style="1"/>
    <col min="26" max="26" width="15.7109375" style="2" customWidth="1"/>
    <col min="27" max="29" width="5.42578125" style="1" customWidth="1"/>
    <col min="30" max="30" width="7.28515625" style="1" bestFit="1" customWidth="1"/>
    <col min="31" max="40" width="5.42578125" style="1" customWidth="1"/>
    <col min="41" max="41" width="8.140625" style="1" customWidth="1"/>
    <col min="42" max="42" width="7" style="1" customWidth="1"/>
    <col min="43" max="16384" width="9.140625" style="1"/>
  </cols>
  <sheetData>
    <row r="1" spans="2:42" ht="18.75" x14ac:dyDescent="0.3">
      <c r="B1" s="174" t="s">
        <v>234</v>
      </c>
      <c r="L1" s="146" t="s">
        <v>236</v>
      </c>
      <c r="Z1" s="3" t="s">
        <v>235</v>
      </c>
      <c r="AG1" s="149" t="s">
        <v>238</v>
      </c>
    </row>
    <row r="2" spans="2:42" x14ac:dyDescent="0.25">
      <c r="B2" s="1"/>
    </row>
    <row r="3" spans="2:42" ht="15.75" x14ac:dyDescent="0.25">
      <c r="B3" s="152" t="s">
        <v>237</v>
      </c>
      <c r="C3" s="147" t="s">
        <v>48</v>
      </c>
      <c r="D3" s="147" t="s">
        <v>49</v>
      </c>
      <c r="E3" s="147" t="s">
        <v>0</v>
      </c>
      <c r="F3" s="147" t="s">
        <v>1</v>
      </c>
      <c r="G3" s="147" t="s">
        <v>2</v>
      </c>
      <c r="H3" s="147" t="s">
        <v>9</v>
      </c>
      <c r="I3" s="147" t="s">
        <v>11</v>
      </c>
      <c r="J3" s="147" t="s">
        <v>50</v>
      </c>
      <c r="K3" s="147" t="s">
        <v>51</v>
      </c>
      <c r="L3" s="147" t="s">
        <v>3</v>
      </c>
      <c r="M3" s="147" t="s">
        <v>4</v>
      </c>
      <c r="N3" s="147" t="s">
        <v>52</v>
      </c>
      <c r="O3" s="147" t="s">
        <v>5</v>
      </c>
      <c r="P3" s="147" t="s">
        <v>53</v>
      </c>
      <c r="Q3" s="147" t="s">
        <v>54</v>
      </c>
      <c r="R3" s="147" t="s">
        <v>55</v>
      </c>
      <c r="S3" s="147" t="s">
        <v>56</v>
      </c>
      <c r="T3" s="147" t="s">
        <v>57</v>
      </c>
      <c r="U3" s="147" t="s">
        <v>58</v>
      </c>
      <c r="V3" s="147" t="s">
        <v>59</v>
      </c>
      <c r="W3" s="147" t="s">
        <v>60</v>
      </c>
      <c r="X3" s="148" t="s">
        <v>61</v>
      </c>
      <c r="Z3" s="152" t="s">
        <v>237</v>
      </c>
      <c r="AA3" s="164" t="s">
        <v>67</v>
      </c>
      <c r="AB3" s="164" t="s">
        <v>68</v>
      </c>
      <c r="AC3" s="164" t="s">
        <v>69</v>
      </c>
      <c r="AD3" s="164" t="s">
        <v>20</v>
      </c>
      <c r="AE3" s="164" t="s">
        <v>21</v>
      </c>
      <c r="AF3" s="164" t="s">
        <v>70</v>
      </c>
      <c r="AG3" s="164" t="s">
        <v>51</v>
      </c>
      <c r="AH3" s="164" t="s">
        <v>5</v>
      </c>
      <c r="AI3" s="164" t="s">
        <v>4</v>
      </c>
      <c r="AJ3" s="164" t="s">
        <v>53</v>
      </c>
      <c r="AK3" s="164" t="s">
        <v>71</v>
      </c>
      <c r="AL3" s="164" t="s">
        <v>72</v>
      </c>
      <c r="AM3" s="164" t="s">
        <v>73</v>
      </c>
      <c r="AN3" s="164" t="s">
        <v>74</v>
      </c>
      <c r="AO3" s="164" t="s">
        <v>75</v>
      </c>
      <c r="AP3" s="165" t="s">
        <v>76</v>
      </c>
    </row>
    <row r="4" spans="2:42" x14ac:dyDescent="0.25">
      <c r="B4" s="190" t="s">
        <v>62</v>
      </c>
      <c r="C4" s="27">
        <v>13</v>
      </c>
      <c r="D4" s="27">
        <v>46</v>
      </c>
      <c r="E4" s="27">
        <v>37</v>
      </c>
      <c r="F4" s="27">
        <v>15</v>
      </c>
      <c r="G4" s="27">
        <v>11</v>
      </c>
      <c r="H4" s="27">
        <v>3</v>
      </c>
      <c r="I4" s="27">
        <v>4</v>
      </c>
      <c r="J4" s="45">
        <v>2</v>
      </c>
      <c r="K4" s="45">
        <v>2</v>
      </c>
      <c r="L4" s="27">
        <v>11</v>
      </c>
      <c r="M4" s="27">
        <v>9</v>
      </c>
      <c r="N4" s="27">
        <v>0</v>
      </c>
      <c r="O4" s="27">
        <v>8</v>
      </c>
      <c r="P4" s="27">
        <v>0</v>
      </c>
      <c r="Q4" s="27">
        <v>1</v>
      </c>
      <c r="R4" s="27">
        <v>2</v>
      </c>
      <c r="S4" s="27">
        <v>1</v>
      </c>
      <c r="T4" s="27">
        <v>0</v>
      </c>
      <c r="U4" s="28">
        <f t="shared" ref="U4:U28" si="0">(G4+M4+P4)/(E4+M4+P4+N4)</f>
        <v>0.43478260869565216</v>
      </c>
      <c r="V4" s="61">
        <f t="shared" ref="V4:V28" si="1">(H4+I4*2+J4*3+K4*4)/E4</f>
        <v>0.67567567567567566</v>
      </c>
      <c r="W4" s="61">
        <f t="shared" ref="W4:W28" si="2">U4+V4</f>
        <v>1.1104582843713278</v>
      </c>
      <c r="X4" s="191">
        <f t="shared" ref="X4:X28" si="3">G4/E4</f>
        <v>0.29729729729729731</v>
      </c>
      <c r="Z4" s="190" t="s">
        <v>62</v>
      </c>
      <c r="AA4" s="45">
        <v>8</v>
      </c>
      <c r="AB4" s="45">
        <v>6</v>
      </c>
      <c r="AC4" s="30">
        <v>0</v>
      </c>
      <c r="AD4" s="45">
        <v>31</v>
      </c>
      <c r="AE4" s="30">
        <v>12</v>
      </c>
      <c r="AF4" s="30">
        <v>26</v>
      </c>
      <c r="AG4" s="45">
        <v>0</v>
      </c>
      <c r="AH4" s="45">
        <v>37</v>
      </c>
      <c r="AI4" s="30">
        <v>20</v>
      </c>
      <c r="AJ4" s="45">
        <v>0</v>
      </c>
      <c r="AK4" s="30">
        <v>4</v>
      </c>
      <c r="AL4" s="45">
        <v>5</v>
      </c>
      <c r="AM4" s="30">
        <v>1</v>
      </c>
      <c r="AN4" s="30">
        <v>0</v>
      </c>
      <c r="AO4" s="36">
        <f t="shared" ref="AO4:AO17" si="4">AE4*9/AD4</f>
        <v>3.4838709677419355</v>
      </c>
      <c r="AP4" s="193">
        <f t="shared" ref="AP4:AP17" si="5">(AF4+AI4)/AD4</f>
        <v>1.4838709677419355</v>
      </c>
    </row>
    <row r="5" spans="2:42" x14ac:dyDescent="0.25">
      <c r="B5" s="190" t="s">
        <v>28</v>
      </c>
      <c r="C5" s="27">
        <v>16</v>
      </c>
      <c r="D5" s="27">
        <v>49</v>
      </c>
      <c r="E5" s="27">
        <v>42</v>
      </c>
      <c r="F5" s="27">
        <v>11</v>
      </c>
      <c r="G5" s="27">
        <v>17</v>
      </c>
      <c r="H5" s="27">
        <v>9</v>
      </c>
      <c r="I5" s="45">
        <v>6</v>
      </c>
      <c r="J5" s="45">
        <v>2</v>
      </c>
      <c r="K5" s="27">
        <v>0</v>
      </c>
      <c r="L5" s="45">
        <v>18</v>
      </c>
      <c r="M5" s="27">
        <v>2</v>
      </c>
      <c r="N5" s="27">
        <v>3</v>
      </c>
      <c r="O5" s="27">
        <v>5</v>
      </c>
      <c r="P5" s="27">
        <v>2</v>
      </c>
      <c r="Q5" s="27">
        <v>3</v>
      </c>
      <c r="R5" s="27">
        <v>2</v>
      </c>
      <c r="S5" s="27">
        <v>3</v>
      </c>
      <c r="T5" s="27">
        <v>0</v>
      </c>
      <c r="U5" s="28">
        <f t="shared" si="0"/>
        <v>0.42857142857142855</v>
      </c>
      <c r="V5" s="28">
        <f t="shared" si="1"/>
        <v>0.6428571428571429</v>
      </c>
      <c r="W5" s="28">
        <f t="shared" si="2"/>
        <v>1.0714285714285714</v>
      </c>
      <c r="X5" s="192">
        <f t="shared" si="3"/>
        <v>0.40476190476190477</v>
      </c>
      <c r="Z5" s="190" t="s">
        <v>26</v>
      </c>
      <c r="AA5" s="45">
        <v>8</v>
      </c>
      <c r="AB5" s="45">
        <v>6</v>
      </c>
      <c r="AC5" s="30">
        <v>0</v>
      </c>
      <c r="AD5" s="30">
        <v>29</v>
      </c>
      <c r="AE5" s="30">
        <v>8</v>
      </c>
      <c r="AF5" s="30">
        <v>27</v>
      </c>
      <c r="AG5" s="45">
        <v>0</v>
      </c>
      <c r="AH5" s="30">
        <v>21</v>
      </c>
      <c r="AI5" s="30">
        <v>10</v>
      </c>
      <c r="AJ5" s="30">
        <v>5</v>
      </c>
      <c r="AK5" s="45">
        <v>1</v>
      </c>
      <c r="AL5" s="30">
        <v>3</v>
      </c>
      <c r="AM5" s="45">
        <v>0</v>
      </c>
      <c r="AN5" s="30">
        <v>0</v>
      </c>
      <c r="AO5" s="36">
        <f t="shared" si="4"/>
        <v>2.4827586206896552</v>
      </c>
      <c r="AP5" s="194">
        <f t="shared" si="5"/>
        <v>1.2758620689655173</v>
      </c>
    </row>
    <row r="6" spans="2:42" x14ac:dyDescent="0.25">
      <c r="B6" s="190" t="s">
        <v>239</v>
      </c>
      <c r="C6" s="27">
        <v>22</v>
      </c>
      <c r="D6" s="27">
        <v>75</v>
      </c>
      <c r="E6" s="27">
        <v>63</v>
      </c>
      <c r="F6" s="27">
        <v>12</v>
      </c>
      <c r="G6" s="45">
        <v>23</v>
      </c>
      <c r="H6" s="45">
        <v>16</v>
      </c>
      <c r="I6" s="27">
        <v>5</v>
      </c>
      <c r="J6" s="27">
        <v>0</v>
      </c>
      <c r="K6" s="45">
        <v>2</v>
      </c>
      <c r="L6" s="27">
        <v>16</v>
      </c>
      <c r="M6" s="27">
        <v>6</v>
      </c>
      <c r="N6" s="27">
        <v>2</v>
      </c>
      <c r="O6" s="27">
        <v>5</v>
      </c>
      <c r="P6" s="27">
        <v>4</v>
      </c>
      <c r="Q6" s="27">
        <v>2</v>
      </c>
      <c r="R6" s="27">
        <v>2</v>
      </c>
      <c r="S6" s="27">
        <v>3</v>
      </c>
      <c r="T6" s="27">
        <v>0</v>
      </c>
      <c r="U6" s="28">
        <f t="shared" si="0"/>
        <v>0.44</v>
      </c>
      <c r="V6" s="28">
        <f t="shared" si="1"/>
        <v>0.53968253968253965</v>
      </c>
      <c r="W6" s="28">
        <f t="shared" si="2"/>
        <v>0.97968253968253971</v>
      </c>
      <c r="X6" s="191">
        <f t="shared" si="3"/>
        <v>0.36507936507936506</v>
      </c>
      <c r="Z6" s="190" t="s">
        <v>25</v>
      </c>
      <c r="AA6" s="45">
        <v>8</v>
      </c>
      <c r="AB6" s="45">
        <v>6</v>
      </c>
      <c r="AC6" s="30">
        <v>0</v>
      </c>
      <c r="AD6" s="30">
        <v>28</v>
      </c>
      <c r="AE6" s="30">
        <v>7</v>
      </c>
      <c r="AF6" s="30">
        <v>21</v>
      </c>
      <c r="AG6" s="30">
        <v>1</v>
      </c>
      <c r="AH6" s="30">
        <v>20</v>
      </c>
      <c r="AI6" s="30">
        <v>15</v>
      </c>
      <c r="AJ6" s="30">
        <v>1</v>
      </c>
      <c r="AK6" s="30">
        <v>3</v>
      </c>
      <c r="AL6" s="30">
        <v>3</v>
      </c>
      <c r="AM6" s="45">
        <v>0</v>
      </c>
      <c r="AN6" s="30">
        <v>0</v>
      </c>
      <c r="AO6" s="36">
        <f t="shared" si="4"/>
        <v>2.25</v>
      </c>
      <c r="AP6" s="193">
        <f t="shared" si="5"/>
        <v>1.2857142857142858</v>
      </c>
    </row>
    <row r="7" spans="2:42" x14ac:dyDescent="0.25">
      <c r="B7" s="190" t="s">
        <v>7</v>
      </c>
      <c r="C7" s="27">
        <v>18</v>
      </c>
      <c r="D7" s="27">
        <v>66</v>
      </c>
      <c r="E7" s="27">
        <v>54</v>
      </c>
      <c r="F7" s="27">
        <v>17</v>
      </c>
      <c r="G7" s="27">
        <v>19</v>
      </c>
      <c r="H7" s="27">
        <v>10</v>
      </c>
      <c r="I7" s="27">
        <v>8</v>
      </c>
      <c r="J7" s="27">
        <v>1</v>
      </c>
      <c r="K7" s="27">
        <v>0</v>
      </c>
      <c r="L7" s="27">
        <v>15</v>
      </c>
      <c r="M7" s="27">
        <v>7</v>
      </c>
      <c r="N7" s="45">
        <v>3</v>
      </c>
      <c r="O7" s="27">
        <v>13</v>
      </c>
      <c r="P7" s="27">
        <v>2</v>
      </c>
      <c r="Q7" s="27">
        <v>3</v>
      </c>
      <c r="R7" s="45">
        <v>5</v>
      </c>
      <c r="S7" s="27">
        <v>2</v>
      </c>
      <c r="T7" s="27">
        <v>0</v>
      </c>
      <c r="U7" s="28">
        <f t="shared" si="0"/>
        <v>0.42424242424242425</v>
      </c>
      <c r="V7" s="28">
        <f t="shared" si="1"/>
        <v>0.53703703703703709</v>
      </c>
      <c r="W7" s="28">
        <f t="shared" si="2"/>
        <v>0.96127946127946129</v>
      </c>
      <c r="X7" s="191">
        <f t="shared" si="3"/>
        <v>0.35185185185185186</v>
      </c>
      <c r="Z7" s="190" t="s">
        <v>24</v>
      </c>
      <c r="AA7" s="30">
        <v>7</v>
      </c>
      <c r="AB7" s="30">
        <v>3</v>
      </c>
      <c r="AC7" s="30">
        <v>0</v>
      </c>
      <c r="AD7" s="38">
        <v>20.666666666666668</v>
      </c>
      <c r="AE7" s="30">
        <v>13</v>
      </c>
      <c r="AF7" s="30">
        <v>22</v>
      </c>
      <c r="AG7" s="30">
        <v>2</v>
      </c>
      <c r="AH7" s="30">
        <v>22</v>
      </c>
      <c r="AI7" s="30">
        <v>11</v>
      </c>
      <c r="AJ7" s="30">
        <v>3</v>
      </c>
      <c r="AK7" s="30">
        <v>4</v>
      </c>
      <c r="AL7" s="30">
        <v>3</v>
      </c>
      <c r="AM7" s="30">
        <v>2</v>
      </c>
      <c r="AN7" s="30">
        <v>0</v>
      </c>
      <c r="AO7" s="36">
        <f t="shared" si="4"/>
        <v>5.661290322580645</v>
      </c>
      <c r="AP7" s="193">
        <f t="shared" si="5"/>
        <v>1.596774193548387</v>
      </c>
    </row>
    <row r="8" spans="2:42" x14ac:dyDescent="0.25">
      <c r="B8" s="190" t="s">
        <v>12</v>
      </c>
      <c r="C8" s="27">
        <v>17</v>
      </c>
      <c r="D8" s="27">
        <v>62</v>
      </c>
      <c r="E8" s="27">
        <v>48</v>
      </c>
      <c r="F8" s="27">
        <v>13</v>
      </c>
      <c r="G8" s="27">
        <v>14</v>
      </c>
      <c r="H8" s="27">
        <v>8</v>
      </c>
      <c r="I8" s="27">
        <v>4</v>
      </c>
      <c r="J8" s="27">
        <v>0</v>
      </c>
      <c r="K8" s="45">
        <v>2</v>
      </c>
      <c r="L8" s="27">
        <v>17</v>
      </c>
      <c r="M8" s="27">
        <v>11</v>
      </c>
      <c r="N8" s="27">
        <v>0</v>
      </c>
      <c r="O8" s="27">
        <v>8</v>
      </c>
      <c r="P8" s="27">
        <v>3</v>
      </c>
      <c r="Q8" s="27">
        <v>2</v>
      </c>
      <c r="R8" s="27">
        <v>0</v>
      </c>
      <c r="S8" s="27">
        <v>0</v>
      </c>
      <c r="T8" s="27">
        <v>0</v>
      </c>
      <c r="U8" s="28">
        <f t="shared" si="0"/>
        <v>0.45161290322580644</v>
      </c>
      <c r="V8" s="28">
        <f t="shared" si="1"/>
        <v>0.5</v>
      </c>
      <c r="W8" s="28">
        <f t="shared" si="2"/>
        <v>0.95161290322580649</v>
      </c>
      <c r="X8" s="191">
        <f t="shared" si="3"/>
        <v>0.29166666666666669</v>
      </c>
      <c r="Z8" s="190" t="s">
        <v>19</v>
      </c>
      <c r="AA8" s="45">
        <v>8</v>
      </c>
      <c r="AB8" s="30">
        <v>2</v>
      </c>
      <c r="AC8" s="30">
        <v>0</v>
      </c>
      <c r="AD8" s="38">
        <v>18.666666666666668</v>
      </c>
      <c r="AE8" s="30">
        <v>11</v>
      </c>
      <c r="AF8" s="30">
        <v>21</v>
      </c>
      <c r="AG8" s="30">
        <v>1</v>
      </c>
      <c r="AH8" s="30">
        <v>15</v>
      </c>
      <c r="AI8" s="30">
        <v>13</v>
      </c>
      <c r="AJ8" s="30">
        <v>2</v>
      </c>
      <c r="AK8" s="30">
        <v>8</v>
      </c>
      <c r="AL8" s="30">
        <v>0</v>
      </c>
      <c r="AM8" s="45">
        <v>0</v>
      </c>
      <c r="AN8" s="30">
        <v>0</v>
      </c>
      <c r="AO8" s="36">
        <f t="shared" si="4"/>
        <v>5.3035714285714279</v>
      </c>
      <c r="AP8" s="193">
        <f t="shared" si="5"/>
        <v>1.8214285714285714</v>
      </c>
    </row>
    <row r="9" spans="2:42" x14ac:dyDescent="0.25">
      <c r="B9" s="170" t="s">
        <v>22</v>
      </c>
      <c r="C9" s="10">
        <v>14</v>
      </c>
      <c r="D9" s="10">
        <v>45</v>
      </c>
      <c r="E9" s="10">
        <v>38</v>
      </c>
      <c r="F9" s="10">
        <v>9</v>
      </c>
      <c r="G9" s="10">
        <v>11</v>
      </c>
      <c r="H9" s="10">
        <v>7</v>
      </c>
      <c r="I9" s="10">
        <v>2</v>
      </c>
      <c r="J9" s="10">
        <v>0</v>
      </c>
      <c r="K9" s="3">
        <v>2</v>
      </c>
      <c r="L9" s="10">
        <v>9</v>
      </c>
      <c r="M9" s="10">
        <v>5</v>
      </c>
      <c r="N9" s="10">
        <v>0</v>
      </c>
      <c r="O9" s="10">
        <v>14</v>
      </c>
      <c r="P9" s="10">
        <v>2</v>
      </c>
      <c r="Q9" s="10">
        <v>2</v>
      </c>
      <c r="R9" s="10">
        <v>1</v>
      </c>
      <c r="S9" s="10">
        <v>2</v>
      </c>
      <c r="T9" s="10">
        <v>0</v>
      </c>
      <c r="U9" s="12">
        <f t="shared" si="0"/>
        <v>0.4</v>
      </c>
      <c r="V9" s="12">
        <f t="shared" si="1"/>
        <v>0.5</v>
      </c>
      <c r="W9" s="12">
        <f t="shared" si="2"/>
        <v>0.9</v>
      </c>
      <c r="X9" s="154">
        <f t="shared" si="3"/>
        <v>0.28947368421052633</v>
      </c>
      <c r="Z9" s="170" t="s">
        <v>23</v>
      </c>
      <c r="AA9" s="1">
        <v>7</v>
      </c>
      <c r="AB9" s="1">
        <v>1</v>
      </c>
      <c r="AC9" s="1">
        <v>0</v>
      </c>
      <c r="AD9" s="1">
        <v>12</v>
      </c>
      <c r="AE9" s="1">
        <v>11</v>
      </c>
      <c r="AF9" s="1">
        <v>16</v>
      </c>
      <c r="AG9" s="3">
        <v>0</v>
      </c>
      <c r="AH9" s="1">
        <v>10</v>
      </c>
      <c r="AI9" s="1">
        <v>11</v>
      </c>
      <c r="AJ9" s="1">
        <v>6</v>
      </c>
      <c r="AK9" s="1">
        <v>6</v>
      </c>
      <c r="AL9" s="1">
        <v>1</v>
      </c>
      <c r="AM9" s="3">
        <v>0</v>
      </c>
      <c r="AN9" s="1">
        <v>0</v>
      </c>
      <c r="AO9" s="15">
        <f t="shared" si="4"/>
        <v>8.25</v>
      </c>
      <c r="AP9" s="163">
        <f t="shared" si="5"/>
        <v>2.25</v>
      </c>
    </row>
    <row r="10" spans="2:42" x14ac:dyDescent="0.25">
      <c r="B10" s="170" t="s">
        <v>14</v>
      </c>
      <c r="C10" s="3">
        <v>23</v>
      </c>
      <c r="D10" s="3">
        <v>87</v>
      </c>
      <c r="E10" s="3">
        <v>68</v>
      </c>
      <c r="F10" s="3">
        <v>19</v>
      </c>
      <c r="G10" s="10">
        <v>22</v>
      </c>
      <c r="H10" s="10">
        <v>15</v>
      </c>
      <c r="I10" s="3">
        <v>6</v>
      </c>
      <c r="J10" s="10">
        <v>0</v>
      </c>
      <c r="K10" s="10">
        <v>1</v>
      </c>
      <c r="L10" s="10">
        <v>12</v>
      </c>
      <c r="M10" s="3">
        <v>12</v>
      </c>
      <c r="N10" s="10">
        <v>1</v>
      </c>
      <c r="O10" s="10">
        <v>15</v>
      </c>
      <c r="P10" s="10">
        <v>4</v>
      </c>
      <c r="Q10" s="10">
        <v>2</v>
      </c>
      <c r="R10" s="10">
        <v>1</v>
      </c>
      <c r="S10" s="10">
        <v>8</v>
      </c>
      <c r="T10" s="10">
        <v>2</v>
      </c>
      <c r="U10" s="12">
        <f t="shared" si="0"/>
        <v>0.44705882352941179</v>
      </c>
      <c r="V10" s="12">
        <f t="shared" si="1"/>
        <v>0.45588235294117646</v>
      </c>
      <c r="W10" s="12">
        <f t="shared" si="2"/>
        <v>0.90294117647058825</v>
      </c>
      <c r="X10" s="154">
        <f t="shared" si="3"/>
        <v>0.3235294117647059</v>
      </c>
      <c r="Z10" s="170" t="s">
        <v>31</v>
      </c>
      <c r="AA10" s="3">
        <v>8</v>
      </c>
      <c r="AB10" s="1">
        <v>0</v>
      </c>
      <c r="AC10" s="1">
        <v>0</v>
      </c>
      <c r="AD10" s="95">
        <v>11.333333333333334</v>
      </c>
      <c r="AE10" s="1">
        <v>7</v>
      </c>
      <c r="AF10" s="1">
        <v>16</v>
      </c>
      <c r="AG10" s="1">
        <v>1</v>
      </c>
      <c r="AH10" s="1">
        <v>9</v>
      </c>
      <c r="AI10" s="1">
        <v>5</v>
      </c>
      <c r="AJ10" s="1">
        <v>2</v>
      </c>
      <c r="AK10" s="3">
        <v>1</v>
      </c>
      <c r="AL10" s="1">
        <v>3</v>
      </c>
      <c r="AM10" s="3">
        <v>0</v>
      </c>
      <c r="AN10" s="1">
        <v>0</v>
      </c>
      <c r="AO10" s="15">
        <f t="shared" si="4"/>
        <v>5.5588235294117645</v>
      </c>
      <c r="AP10" s="163">
        <f t="shared" si="5"/>
        <v>1.8529411764705881</v>
      </c>
    </row>
    <row r="11" spans="2:42" x14ac:dyDescent="0.25">
      <c r="B11" s="170" t="s">
        <v>15</v>
      </c>
      <c r="C11" s="10">
        <v>19</v>
      </c>
      <c r="D11" s="10">
        <v>58</v>
      </c>
      <c r="E11" s="10">
        <v>44</v>
      </c>
      <c r="F11" s="10">
        <v>12</v>
      </c>
      <c r="G11" s="10">
        <v>15</v>
      </c>
      <c r="H11" s="10">
        <v>13</v>
      </c>
      <c r="I11" s="10">
        <v>2</v>
      </c>
      <c r="J11" s="10">
        <v>0</v>
      </c>
      <c r="K11" s="10">
        <v>0</v>
      </c>
      <c r="L11" s="10">
        <v>9</v>
      </c>
      <c r="M11" s="10">
        <v>7</v>
      </c>
      <c r="N11" s="10">
        <v>1</v>
      </c>
      <c r="O11" s="10">
        <v>10</v>
      </c>
      <c r="P11" s="10">
        <v>6</v>
      </c>
      <c r="Q11" s="10">
        <v>1</v>
      </c>
      <c r="R11" s="10">
        <v>2</v>
      </c>
      <c r="S11" s="10">
        <v>7</v>
      </c>
      <c r="T11" s="3">
        <v>3</v>
      </c>
      <c r="U11" s="12">
        <f t="shared" si="0"/>
        <v>0.48275862068965519</v>
      </c>
      <c r="V11" s="12">
        <f t="shared" si="1"/>
        <v>0.38636363636363635</v>
      </c>
      <c r="W11" s="12">
        <f t="shared" si="2"/>
        <v>0.86912225705329149</v>
      </c>
      <c r="X11" s="154">
        <f t="shared" si="3"/>
        <v>0.34090909090909088</v>
      </c>
      <c r="Z11" s="170" t="s">
        <v>27</v>
      </c>
      <c r="AA11" s="1">
        <v>7</v>
      </c>
      <c r="AB11" s="1">
        <v>0</v>
      </c>
      <c r="AC11" s="1">
        <v>0</v>
      </c>
      <c r="AD11" s="95">
        <v>10.333333333333332</v>
      </c>
      <c r="AE11" s="3">
        <v>2</v>
      </c>
      <c r="AF11" s="3">
        <v>4</v>
      </c>
      <c r="AG11" s="3">
        <v>0</v>
      </c>
      <c r="AH11" s="1">
        <v>7</v>
      </c>
      <c r="AI11" s="1">
        <v>12</v>
      </c>
      <c r="AJ11" s="1">
        <v>2</v>
      </c>
      <c r="AK11" s="1">
        <v>2</v>
      </c>
      <c r="AL11" s="1">
        <v>0</v>
      </c>
      <c r="AM11" s="3">
        <v>0</v>
      </c>
      <c r="AN11" s="1">
        <v>0</v>
      </c>
      <c r="AO11" s="76">
        <f t="shared" si="4"/>
        <v>1.741935483870968</v>
      </c>
      <c r="AP11" s="163">
        <f t="shared" si="5"/>
        <v>1.5483870967741937</v>
      </c>
    </row>
    <row r="12" spans="2:42" x14ac:dyDescent="0.25">
      <c r="B12" s="170" t="s">
        <v>77</v>
      </c>
      <c r="C12" s="10">
        <v>13</v>
      </c>
      <c r="D12" s="10">
        <v>38</v>
      </c>
      <c r="E12" s="10">
        <v>35</v>
      </c>
      <c r="F12" s="10">
        <v>6</v>
      </c>
      <c r="G12" s="10">
        <v>8</v>
      </c>
      <c r="H12" s="10">
        <v>3</v>
      </c>
      <c r="I12" s="10">
        <v>5</v>
      </c>
      <c r="J12" s="10">
        <v>0</v>
      </c>
      <c r="K12" s="10">
        <v>0</v>
      </c>
      <c r="L12" s="10">
        <v>10</v>
      </c>
      <c r="M12" s="10">
        <v>2</v>
      </c>
      <c r="N12" s="10">
        <v>0</v>
      </c>
      <c r="O12" s="10">
        <v>14</v>
      </c>
      <c r="P12" s="10">
        <v>1</v>
      </c>
      <c r="Q12" s="10">
        <v>1</v>
      </c>
      <c r="R12" s="10">
        <v>1</v>
      </c>
      <c r="S12" s="10">
        <v>1</v>
      </c>
      <c r="T12" s="10">
        <v>0</v>
      </c>
      <c r="U12" s="12">
        <f t="shared" si="0"/>
        <v>0.28947368421052633</v>
      </c>
      <c r="V12" s="12">
        <f t="shared" si="1"/>
        <v>0.37142857142857144</v>
      </c>
      <c r="W12" s="12">
        <f t="shared" si="2"/>
        <v>0.66090225563909777</v>
      </c>
      <c r="X12" s="154">
        <f t="shared" si="3"/>
        <v>0.22857142857142856</v>
      </c>
      <c r="Z12" s="170" t="s">
        <v>12</v>
      </c>
      <c r="AA12" s="1">
        <v>4</v>
      </c>
      <c r="AB12" s="1">
        <v>0</v>
      </c>
      <c r="AC12" s="1">
        <v>0</v>
      </c>
      <c r="AD12" s="1">
        <v>10</v>
      </c>
      <c r="AE12" s="1">
        <v>6</v>
      </c>
      <c r="AF12" s="1">
        <v>11</v>
      </c>
      <c r="AG12" s="1">
        <v>1</v>
      </c>
      <c r="AH12" s="1">
        <v>7</v>
      </c>
      <c r="AI12" s="3">
        <v>4</v>
      </c>
      <c r="AJ12" s="1">
        <v>1</v>
      </c>
      <c r="AK12" s="1">
        <v>3</v>
      </c>
      <c r="AL12" s="1">
        <v>0</v>
      </c>
      <c r="AM12" s="3">
        <v>0</v>
      </c>
      <c r="AN12" s="1">
        <v>1</v>
      </c>
      <c r="AO12" s="15">
        <f t="shared" si="4"/>
        <v>5.4</v>
      </c>
      <c r="AP12" s="163">
        <f t="shared" si="5"/>
        <v>1.5</v>
      </c>
    </row>
    <row r="13" spans="2:42" x14ac:dyDescent="0.25">
      <c r="B13" s="170" t="s">
        <v>13</v>
      </c>
      <c r="C13" s="10">
        <v>19</v>
      </c>
      <c r="D13" s="10">
        <v>56</v>
      </c>
      <c r="E13" s="10">
        <v>49</v>
      </c>
      <c r="F13" s="10">
        <v>11</v>
      </c>
      <c r="G13" s="10">
        <v>14</v>
      </c>
      <c r="H13" s="10">
        <v>10</v>
      </c>
      <c r="I13" s="10">
        <v>4</v>
      </c>
      <c r="J13" s="10">
        <v>0</v>
      </c>
      <c r="K13" s="10">
        <v>0</v>
      </c>
      <c r="L13" s="10">
        <v>14</v>
      </c>
      <c r="M13" s="10">
        <v>3</v>
      </c>
      <c r="N13" s="10">
        <v>2</v>
      </c>
      <c r="O13" s="10">
        <v>7</v>
      </c>
      <c r="P13" s="10">
        <v>2</v>
      </c>
      <c r="Q13" s="3">
        <v>6</v>
      </c>
      <c r="R13" s="10">
        <v>2</v>
      </c>
      <c r="S13" s="10">
        <v>5</v>
      </c>
      <c r="T13" s="10">
        <v>0</v>
      </c>
      <c r="U13" s="12">
        <f t="shared" si="0"/>
        <v>0.3392857142857143</v>
      </c>
      <c r="V13" s="12">
        <f t="shared" si="1"/>
        <v>0.36734693877551022</v>
      </c>
      <c r="W13" s="12">
        <f t="shared" si="2"/>
        <v>0.70663265306122458</v>
      </c>
      <c r="X13" s="154">
        <f t="shared" si="3"/>
        <v>0.2857142857142857</v>
      </c>
      <c r="Z13" s="170" t="s">
        <v>8</v>
      </c>
      <c r="AA13" s="1">
        <v>6</v>
      </c>
      <c r="AB13" s="1">
        <v>0</v>
      </c>
      <c r="AC13" s="1">
        <v>0</v>
      </c>
      <c r="AD13" s="95">
        <v>8.3333333333333339</v>
      </c>
      <c r="AE13" s="1">
        <v>10</v>
      </c>
      <c r="AF13" s="1">
        <v>4</v>
      </c>
      <c r="AG13" s="1">
        <v>1</v>
      </c>
      <c r="AH13" s="1">
        <v>10</v>
      </c>
      <c r="AI13" s="1">
        <v>14</v>
      </c>
      <c r="AJ13" s="1">
        <v>1</v>
      </c>
      <c r="AK13" s="1">
        <v>3</v>
      </c>
      <c r="AL13" s="1">
        <v>1</v>
      </c>
      <c r="AM13" s="1">
        <v>1</v>
      </c>
      <c r="AN13" s="1">
        <v>0</v>
      </c>
      <c r="AO13" s="15">
        <f t="shared" si="4"/>
        <v>10.799999999999999</v>
      </c>
      <c r="AP13" s="163">
        <f t="shared" si="5"/>
        <v>2.1599999999999997</v>
      </c>
    </row>
    <row r="14" spans="2:42" x14ac:dyDescent="0.25">
      <c r="B14" s="190" t="s">
        <v>6</v>
      </c>
      <c r="C14" s="27">
        <v>15</v>
      </c>
      <c r="D14" s="27">
        <v>50</v>
      </c>
      <c r="E14" s="27">
        <v>39</v>
      </c>
      <c r="F14" s="27">
        <v>10</v>
      </c>
      <c r="G14" s="27">
        <v>10</v>
      </c>
      <c r="H14" s="27">
        <v>6</v>
      </c>
      <c r="I14" s="27">
        <v>4</v>
      </c>
      <c r="J14" s="27">
        <v>0</v>
      </c>
      <c r="K14" s="27">
        <v>0</v>
      </c>
      <c r="L14" s="27">
        <v>4</v>
      </c>
      <c r="M14" s="27">
        <v>7</v>
      </c>
      <c r="N14" s="27">
        <v>1</v>
      </c>
      <c r="O14" s="27">
        <v>7</v>
      </c>
      <c r="P14" s="27">
        <v>2</v>
      </c>
      <c r="Q14" s="27">
        <v>1</v>
      </c>
      <c r="R14" s="27">
        <v>1</v>
      </c>
      <c r="S14" s="27">
        <v>0</v>
      </c>
      <c r="T14" s="27">
        <v>0</v>
      </c>
      <c r="U14" s="28">
        <f t="shared" si="0"/>
        <v>0.38775510204081631</v>
      </c>
      <c r="V14" s="28">
        <f t="shared" si="1"/>
        <v>0.35897435897435898</v>
      </c>
      <c r="W14" s="28">
        <f t="shared" si="2"/>
        <v>0.74672946101517534</v>
      </c>
      <c r="X14" s="191">
        <f t="shared" si="3"/>
        <v>0.25641025641025639</v>
      </c>
      <c r="Z14" s="190" t="s">
        <v>22</v>
      </c>
      <c r="AA14" s="30">
        <v>6</v>
      </c>
      <c r="AB14" s="30">
        <v>0</v>
      </c>
      <c r="AC14" s="30">
        <v>0</v>
      </c>
      <c r="AD14" s="38">
        <v>8.3333333333333304</v>
      </c>
      <c r="AE14" s="30">
        <v>0</v>
      </c>
      <c r="AF14" s="30">
        <v>7</v>
      </c>
      <c r="AG14" s="30">
        <v>0</v>
      </c>
      <c r="AH14" s="30">
        <v>5</v>
      </c>
      <c r="AI14" s="30">
        <v>3</v>
      </c>
      <c r="AJ14" s="30">
        <v>0</v>
      </c>
      <c r="AK14" s="30">
        <v>2</v>
      </c>
      <c r="AL14" s="30">
        <v>0</v>
      </c>
      <c r="AM14" s="30">
        <v>0</v>
      </c>
      <c r="AN14" s="30">
        <v>0</v>
      </c>
      <c r="AO14" s="36">
        <f t="shared" si="4"/>
        <v>0</v>
      </c>
      <c r="AP14" s="193">
        <f t="shared" si="5"/>
        <v>1.2000000000000004</v>
      </c>
    </row>
    <row r="15" spans="2:42" x14ac:dyDescent="0.25">
      <c r="B15" s="190" t="s">
        <v>29</v>
      </c>
      <c r="C15" s="27">
        <v>13</v>
      </c>
      <c r="D15" s="27">
        <v>29</v>
      </c>
      <c r="E15" s="27">
        <v>26</v>
      </c>
      <c r="F15" s="27">
        <v>4</v>
      </c>
      <c r="G15" s="27">
        <v>7</v>
      </c>
      <c r="H15" s="27">
        <v>6</v>
      </c>
      <c r="I15" s="27">
        <v>0</v>
      </c>
      <c r="J15" s="27">
        <v>1</v>
      </c>
      <c r="K15" s="27">
        <v>0</v>
      </c>
      <c r="L15" s="27">
        <v>4</v>
      </c>
      <c r="M15" s="27">
        <v>3</v>
      </c>
      <c r="N15" s="27">
        <v>0</v>
      </c>
      <c r="O15" s="27">
        <v>5</v>
      </c>
      <c r="P15" s="27">
        <v>0</v>
      </c>
      <c r="Q15" s="27">
        <v>1</v>
      </c>
      <c r="R15" s="27">
        <v>1</v>
      </c>
      <c r="S15" s="27">
        <v>1</v>
      </c>
      <c r="T15" s="27">
        <v>0</v>
      </c>
      <c r="U15" s="28">
        <f t="shared" si="0"/>
        <v>0.34482758620689657</v>
      </c>
      <c r="V15" s="28">
        <f t="shared" si="1"/>
        <v>0.34615384615384615</v>
      </c>
      <c r="W15" s="28">
        <f t="shared" si="2"/>
        <v>0.69098143236074272</v>
      </c>
      <c r="X15" s="191">
        <f t="shared" si="3"/>
        <v>0.26923076923076922</v>
      </c>
      <c r="Z15" s="190" t="s">
        <v>7</v>
      </c>
      <c r="AA15" s="30">
        <v>2</v>
      </c>
      <c r="AB15" s="30">
        <v>0</v>
      </c>
      <c r="AC15" s="30">
        <v>0</v>
      </c>
      <c r="AD15" s="30">
        <v>4</v>
      </c>
      <c r="AE15" s="30">
        <v>0</v>
      </c>
      <c r="AF15" s="30">
        <v>1</v>
      </c>
      <c r="AG15" s="30">
        <v>0</v>
      </c>
      <c r="AH15" s="30">
        <v>8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1</v>
      </c>
      <c r="AO15" s="36">
        <f t="shared" si="4"/>
        <v>0</v>
      </c>
      <c r="AP15" s="193">
        <f t="shared" si="5"/>
        <v>0.25</v>
      </c>
    </row>
    <row r="16" spans="2:42" x14ac:dyDescent="0.25">
      <c r="B16" s="190" t="s">
        <v>150</v>
      </c>
      <c r="C16" s="27">
        <v>13</v>
      </c>
      <c r="D16" s="27">
        <v>45</v>
      </c>
      <c r="E16" s="27">
        <v>32</v>
      </c>
      <c r="F16" s="27">
        <v>14</v>
      </c>
      <c r="G16" s="27">
        <v>9</v>
      </c>
      <c r="H16" s="27">
        <v>8</v>
      </c>
      <c r="I16" s="27">
        <v>1</v>
      </c>
      <c r="J16" s="27">
        <v>0</v>
      </c>
      <c r="K16" s="27">
        <v>0</v>
      </c>
      <c r="L16" s="27">
        <v>5</v>
      </c>
      <c r="M16" s="27">
        <v>5</v>
      </c>
      <c r="N16" s="27">
        <v>1</v>
      </c>
      <c r="O16" s="45">
        <v>2</v>
      </c>
      <c r="P16" s="27">
        <v>7</v>
      </c>
      <c r="Q16" s="27">
        <v>3</v>
      </c>
      <c r="R16" s="27">
        <v>1</v>
      </c>
      <c r="S16" s="27">
        <v>3</v>
      </c>
      <c r="T16" s="27">
        <v>2</v>
      </c>
      <c r="U16" s="28">
        <f t="shared" si="0"/>
        <v>0.46666666666666667</v>
      </c>
      <c r="V16" s="28">
        <f t="shared" si="1"/>
        <v>0.3125</v>
      </c>
      <c r="W16" s="28">
        <f t="shared" si="2"/>
        <v>0.77916666666666667</v>
      </c>
      <c r="X16" s="191">
        <f t="shared" si="3"/>
        <v>0.28125</v>
      </c>
      <c r="Z16" s="190" t="s">
        <v>240</v>
      </c>
      <c r="AA16" s="27">
        <v>1</v>
      </c>
      <c r="AB16" s="27">
        <v>0</v>
      </c>
      <c r="AC16" s="27">
        <v>0</v>
      </c>
      <c r="AD16" s="27">
        <v>1</v>
      </c>
      <c r="AE16" s="27">
        <v>0</v>
      </c>
      <c r="AF16" s="27">
        <v>0</v>
      </c>
      <c r="AG16" s="27">
        <v>0</v>
      </c>
      <c r="AH16" s="27">
        <v>2</v>
      </c>
      <c r="AI16" s="27">
        <v>1</v>
      </c>
      <c r="AJ16" s="27">
        <v>0</v>
      </c>
      <c r="AK16" s="27">
        <v>1</v>
      </c>
      <c r="AL16" s="27">
        <v>0</v>
      </c>
      <c r="AM16" s="27">
        <v>0</v>
      </c>
      <c r="AN16" s="27">
        <v>0</v>
      </c>
      <c r="AO16" s="36">
        <f t="shared" si="4"/>
        <v>0</v>
      </c>
      <c r="AP16" s="193">
        <f t="shared" si="5"/>
        <v>1</v>
      </c>
    </row>
    <row r="17" spans="2:42" x14ac:dyDescent="0.25">
      <c r="B17" s="190" t="s">
        <v>63</v>
      </c>
      <c r="C17" s="27">
        <v>18</v>
      </c>
      <c r="D17" s="27">
        <v>59</v>
      </c>
      <c r="E17" s="27">
        <v>40</v>
      </c>
      <c r="F17" s="27">
        <v>19</v>
      </c>
      <c r="G17" s="27">
        <v>10</v>
      </c>
      <c r="H17" s="27">
        <v>8</v>
      </c>
      <c r="I17" s="27">
        <v>2</v>
      </c>
      <c r="J17" s="27">
        <v>0</v>
      </c>
      <c r="K17" s="27">
        <v>0</v>
      </c>
      <c r="L17" s="27">
        <v>8</v>
      </c>
      <c r="M17" s="27">
        <v>10</v>
      </c>
      <c r="N17" s="27">
        <v>0</v>
      </c>
      <c r="O17" s="27">
        <v>5</v>
      </c>
      <c r="P17" s="45">
        <v>9</v>
      </c>
      <c r="Q17" s="27">
        <v>2</v>
      </c>
      <c r="R17" s="27">
        <v>3</v>
      </c>
      <c r="S17" s="45">
        <v>16</v>
      </c>
      <c r="T17" s="27">
        <v>1</v>
      </c>
      <c r="U17" s="61">
        <f t="shared" si="0"/>
        <v>0.49152542372881358</v>
      </c>
      <c r="V17" s="28">
        <f t="shared" si="1"/>
        <v>0.3</v>
      </c>
      <c r="W17" s="28">
        <f t="shared" si="2"/>
        <v>0.79152542372881363</v>
      </c>
      <c r="X17" s="191">
        <f t="shared" si="3"/>
        <v>0.25</v>
      </c>
      <c r="Z17" s="190" t="s">
        <v>32</v>
      </c>
      <c r="AA17" s="30">
        <v>1</v>
      </c>
      <c r="AB17" s="30">
        <v>0</v>
      </c>
      <c r="AC17" s="30">
        <v>0</v>
      </c>
      <c r="AD17" s="38">
        <v>0.33333333333333331</v>
      </c>
      <c r="AE17" s="30">
        <v>4</v>
      </c>
      <c r="AF17" s="30">
        <v>2</v>
      </c>
      <c r="AG17" s="30">
        <v>0</v>
      </c>
      <c r="AH17" s="30">
        <v>1</v>
      </c>
      <c r="AI17" s="30">
        <v>4</v>
      </c>
      <c r="AJ17" s="30">
        <v>0</v>
      </c>
      <c r="AK17" s="30">
        <v>0</v>
      </c>
      <c r="AL17" s="30">
        <v>0</v>
      </c>
      <c r="AM17" s="30">
        <v>1</v>
      </c>
      <c r="AN17" s="30">
        <v>0</v>
      </c>
      <c r="AO17" s="36">
        <f t="shared" si="4"/>
        <v>108</v>
      </c>
      <c r="AP17" s="193">
        <f t="shared" si="5"/>
        <v>18</v>
      </c>
    </row>
    <row r="18" spans="2:42" x14ac:dyDescent="0.25">
      <c r="B18" s="190" t="s">
        <v>32</v>
      </c>
      <c r="C18" s="27">
        <v>15</v>
      </c>
      <c r="D18" s="27">
        <v>59</v>
      </c>
      <c r="E18" s="27">
        <v>55</v>
      </c>
      <c r="F18" s="27">
        <v>11</v>
      </c>
      <c r="G18" s="27">
        <v>14</v>
      </c>
      <c r="H18" s="27">
        <v>13</v>
      </c>
      <c r="I18" s="27">
        <v>1</v>
      </c>
      <c r="J18" s="27">
        <v>0</v>
      </c>
      <c r="K18" s="27">
        <v>0</v>
      </c>
      <c r="L18" s="27">
        <v>9</v>
      </c>
      <c r="M18" s="27">
        <v>4</v>
      </c>
      <c r="N18" s="27">
        <v>0</v>
      </c>
      <c r="O18" s="27">
        <v>10</v>
      </c>
      <c r="P18" s="27">
        <v>0</v>
      </c>
      <c r="Q18" s="27">
        <v>3</v>
      </c>
      <c r="R18" s="27">
        <v>3</v>
      </c>
      <c r="S18" s="27">
        <v>4</v>
      </c>
      <c r="T18" s="27">
        <v>0</v>
      </c>
      <c r="U18" s="28">
        <f t="shared" si="0"/>
        <v>0.30508474576271188</v>
      </c>
      <c r="V18" s="28">
        <f t="shared" si="1"/>
        <v>0.27272727272727271</v>
      </c>
      <c r="W18" s="28">
        <f t="shared" si="2"/>
        <v>0.57781201848998465</v>
      </c>
      <c r="X18" s="191">
        <f t="shared" si="3"/>
        <v>0.25454545454545452</v>
      </c>
      <c r="Z18" s="166" t="s">
        <v>34</v>
      </c>
      <c r="AA18" s="167">
        <f>SUM(AA4:AA17)</f>
        <v>81</v>
      </c>
      <c r="AB18" s="167">
        <f t="shared" ref="AB18:AN18" si="6">SUM(AB4:AB17)</f>
        <v>24</v>
      </c>
      <c r="AC18" s="167">
        <f t="shared" si="6"/>
        <v>0</v>
      </c>
      <c r="AD18" s="167">
        <f t="shared" si="6"/>
        <v>193.00000000000006</v>
      </c>
      <c r="AE18" s="167">
        <f t="shared" si="6"/>
        <v>91</v>
      </c>
      <c r="AF18" s="167">
        <f t="shared" si="6"/>
        <v>178</v>
      </c>
      <c r="AG18" s="167">
        <f t="shared" si="6"/>
        <v>7</v>
      </c>
      <c r="AH18" s="167">
        <f t="shared" si="6"/>
        <v>174</v>
      </c>
      <c r="AI18" s="167">
        <f t="shared" si="6"/>
        <v>123</v>
      </c>
      <c r="AJ18" s="167">
        <f t="shared" si="6"/>
        <v>23</v>
      </c>
      <c r="AK18" s="167">
        <f t="shared" si="6"/>
        <v>38</v>
      </c>
      <c r="AL18" s="167">
        <f t="shared" si="6"/>
        <v>19</v>
      </c>
      <c r="AM18" s="167">
        <f t="shared" si="6"/>
        <v>5</v>
      </c>
      <c r="AN18" s="167">
        <f t="shared" si="6"/>
        <v>2</v>
      </c>
      <c r="AO18" s="171">
        <f t="shared" ref="AO18" si="7">AE18*9/AD18</f>
        <v>4.2435233160621753</v>
      </c>
      <c r="AP18" s="172">
        <f t="shared" ref="AP18" si="8">(AF18+AI18)/AD18</f>
        <v>1.5595854922279788</v>
      </c>
    </row>
    <row r="19" spans="2:42" x14ac:dyDescent="0.25">
      <c r="B19" s="170" t="s">
        <v>16</v>
      </c>
      <c r="C19" s="10">
        <v>19</v>
      </c>
      <c r="D19" s="10">
        <v>55</v>
      </c>
      <c r="E19" s="10">
        <v>41</v>
      </c>
      <c r="F19" s="10">
        <v>7</v>
      </c>
      <c r="G19" s="10">
        <v>8</v>
      </c>
      <c r="H19" s="10">
        <v>8</v>
      </c>
      <c r="I19" s="10">
        <v>0</v>
      </c>
      <c r="J19" s="10">
        <v>0</v>
      </c>
      <c r="K19" s="10">
        <v>0</v>
      </c>
      <c r="L19" s="10">
        <v>5</v>
      </c>
      <c r="M19" s="10">
        <v>11</v>
      </c>
      <c r="N19" s="10">
        <v>0</v>
      </c>
      <c r="O19" s="10">
        <v>10</v>
      </c>
      <c r="P19" s="10">
        <v>3</v>
      </c>
      <c r="Q19" s="10">
        <v>1</v>
      </c>
      <c r="R19" s="10">
        <v>1</v>
      </c>
      <c r="S19" s="10">
        <v>3</v>
      </c>
      <c r="T19" s="10">
        <v>0</v>
      </c>
      <c r="U19" s="12">
        <f t="shared" si="0"/>
        <v>0.4</v>
      </c>
      <c r="V19" s="12">
        <f t="shared" si="1"/>
        <v>0.1951219512195122</v>
      </c>
      <c r="W19" s="12">
        <f t="shared" si="2"/>
        <v>0.59512195121951228</v>
      </c>
      <c r="X19" s="154">
        <f t="shared" si="3"/>
        <v>0.1951219512195122</v>
      </c>
    </row>
    <row r="20" spans="2:42" x14ac:dyDescent="0.25">
      <c r="B20" s="170" t="s">
        <v>78</v>
      </c>
      <c r="C20" s="10">
        <v>14</v>
      </c>
      <c r="D20" s="10">
        <v>38</v>
      </c>
      <c r="E20" s="10">
        <v>24</v>
      </c>
      <c r="F20" s="10">
        <v>11</v>
      </c>
      <c r="G20" s="10">
        <v>6</v>
      </c>
      <c r="H20" s="10">
        <v>5</v>
      </c>
      <c r="I20" s="10">
        <v>1</v>
      </c>
      <c r="J20" s="10">
        <v>0</v>
      </c>
      <c r="K20" s="10">
        <v>0</v>
      </c>
      <c r="L20" s="10">
        <v>5</v>
      </c>
      <c r="M20" s="10">
        <v>12</v>
      </c>
      <c r="N20" s="10">
        <v>1</v>
      </c>
      <c r="O20" s="10">
        <v>7</v>
      </c>
      <c r="P20" s="10">
        <v>1</v>
      </c>
      <c r="Q20" s="10">
        <v>0</v>
      </c>
      <c r="R20" s="10">
        <v>0</v>
      </c>
      <c r="S20" s="10">
        <v>3</v>
      </c>
      <c r="T20" s="10">
        <v>1</v>
      </c>
      <c r="U20" s="12">
        <f t="shared" si="0"/>
        <v>0.5</v>
      </c>
      <c r="V20" s="12">
        <f t="shared" si="1"/>
        <v>0.29166666666666669</v>
      </c>
      <c r="W20" s="12">
        <f t="shared" si="2"/>
        <v>0.79166666666666674</v>
      </c>
      <c r="X20" s="154">
        <f t="shared" si="3"/>
        <v>0.25</v>
      </c>
    </row>
    <row r="21" spans="2:42" x14ac:dyDescent="0.25">
      <c r="B21" s="170" t="s">
        <v>8</v>
      </c>
      <c r="C21" s="10">
        <v>11</v>
      </c>
      <c r="D21" s="10">
        <v>23</v>
      </c>
      <c r="E21" s="10">
        <v>20</v>
      </c>
      <c r="F21" s="10">
        <v>7</v>
      </c>
      <c r="G21" s="10">
        <v>6</v>
      </c>
      <c r="H21" s="10">
        <v>3</v>
      </c>
      <c r="I21" s="10">
        <v>2</v>
      </c>
      <c r="J21" s="10">
        <v>1</v>
      </c>
      <c r="K21" s="10">
        <v>0</v>
      </c>
      <c r="L21" s="10">
        <v>6</v>
      </c>
      <c r="M21" s="10">
        <v>3</v>
      </c>
      <c r="N21" s="10">
        <v>0</v>
      </c>
      <c r="O21" s="10">
        <v>5</v>
      </c>
      <c r="P21" s="10">
        <v>0</v>
      </c>
      <c r="Q21" s="10">
        <v>3</v>
      </c>
      <c r="R21" s="10">
        <v>0</v>
      </c>
      <c r="S21" s="10">
        <v>1</v>
      </c>
      <c r="T21" s="10">
        <v>0</v>
      </c>
      <c r="U21" s="12">
        <f t="shared" si="0"/>
        <v>0.39130434782608697</v>
      </c>
      <c r="V21" s="12">
        <f t="shared" si="1"/>
        <v>0.5</v>
      </c>
      <c r="W21" s="12">
        <f t="shared" si="2"/>
        <v>0.89130434782608692</v>
      </c>
      <c r="X21" s="154">
        <f t="shared" si="3"/>
        <v>0.3</v>
      </c>
    </row>
    <row r="22" spans="2:42" x14ac:dyDescent="0.25">
      <c r="B22" s="170" t="s">
        <v>19</v>
      </c>
      <c r="C22" s="10">
        <v>3</v>
      </c>
      <c r="D22" s="10">
        <v>13</v>
      </c>
      <c r="E22" s="10">
        <v>13</v>
      </c>
      <c r="F22" s="10">
        <v>1</v>
      </c>
      <c r="G22" s="10">
        <v>3</v>
      </c>
      <c r="H22" s="10">
        <v>3</v>
      </c>
      <c r="I22" s="10">
        <v>0</v>
      </c>
      <c r="J22" s="10">
        <v>0</v>
      </c>
      <c r="K22" s="10">
        <v>0</v>
      </c>
      <c r="L22" s="10">
        <v>1</v>
      </c>
      <c r="M22" s="10">
        <v>0</v>
      </c>
      <c r="N22" s="10">
        <v>0</v>
      </c>
      <c r="O22" s="10">
        <v>3</v>
      </c>
      <c r="P22" s="10">
        <v>0</v>
      </c>
      <c r="Q22" s="10">
        <v>1</v>
      </c>
      <c r="R22" s="10">
        <v>0</v>
      </c>
      <c r="S22" s="10">
        <v>0</v>
      </c>
      <c r="T22" s="10">
        <v>0</v>
      </c>
      <c r="U22" s="12">
        <f t="shared" si="0"/>
        <v>0.23076923076923078</v>
      </c>
      <c r="V22" s="12">
        <f t="shared" si="1"/>
        <v>0.23076923076923078</v>
      </c>
      <c r="W22" s="12">
        <f t="shared" si="2"/>
        <v>0.46153846153846156</v>
      </c>
      <c r="X22" s="154">
        <f t="shared" si="3"/>
        <v>0.23076923076923078</v>
      </c>
    </row>
    <row r="23" spans="2:42" x14ac:dyDescent="0.25">
      <c r="B23" s="170" t="s">
        <v>26</v>
      </c>
      <c r="C23" s="10">
        <v>4</v>
      </c>
      <c r="D23" s="10">
        <v>6</v>
      </c>
      <c r="E23" s="10">
        <v>6</v>
      </c>
      <c r="F23" s="10">
        <v>1</v>
      </c>
      <c r="G23" s="10">
        <v>2</v>
      </c>
      <c r="H23" s="10">
        <v>2</v>
      </c>
      <c r="I23" s="10">
        <v>0</v>
      </c>
      <c r="J23" s="10">
        <v>0</v>
      </c>
      <c r="K23" s="10">
        <v>0</v>
      </c>
      <c r="L23" s="10">
        <v>2</v>
      </c>
      <c r="M23" s="10">
        <v>0</v>
      </c>
      <c r="N23" s="10">
        <v>0</v>
      </c>
      <c r="O23" s="10">
        <v>3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2">
        <f t="shared" si="0"/>
        <v>0.33333333333333331</v>
      </c>
      <c r="V23" s="12">
        <f t="shared" si="1"/>
        <v>0.33333333333333331</v>
      </c>
      <c r="W23" s="12">
        <f t="shared" si="2"/>
        <v>0.66666666666666663</v>
      </c>
      <c r="X23" s="154">
        <f t="shared" si="3"/>
        <v>0.33333333333333331</v>
      </c>
    </row>
    <row r="24" spans="2:42" x14ac:dyDescent="0.25">
      <c r="B24" s="190" t="s">
        <v>31</v>
      </c>
      <c r="C24" s="27">
        <v>2</v>
      </c>
      <c r="D24" s="27">
        <v>4</v>
      </c>
      <c r="E24" s="27">
        <v>4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1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8">
        <f t="shared" si="0"/>
        <v>0</v>
      </c>
      <c r="V24" s="28">
        <f t="shared" si="1"/>
        <v>0</v>
      </c>
      <c r="W24" s="28">
        <f t="shared" si="2"/>
        <v>0</v>
      </c>
      <c r="X24" s="191">
        <f t="shared" si="3"/>
        <v>0</v>
      </c>
    </row>
    <row r="25" spans="2:42" x14ac:dyDescent="0.25">
      <c r="B25" s="190" t="s">
        <v>175</v>
      </c>
      <c r="C25" s="27">
        <v>1</v>
      </c>
      <c r="D25" s="27">
        <v>4</v>
      </c>
      <c r="E25" s="27">
        <v>4</v>
      </c>
      <c r="F25" s="27">
        <v>3</v>
      </c>
      <c r="G25" s="27">
        <v>3</v>
      </c>
      <c r="H25" s="27">
        <v>2</v>
      </c>
      <c r="I25" s="27">
        <v>1</v>
      </c>
      <c r="J25" s="27">
        <v>0</v>
      </c>
      <c r="K25" s="27">
        <v>0</v>
      </c>
      <c r="L25" s="27">
        <v>2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8">
        <f t="shared" si="0"/>
        <v>0.75</v>
      </c>
      <c r="V25" s="28">
        <f t="shared" si="1"/>
        <v>1</v>
      </c>
      <c r="W25" s="28">
        <f t="shared" si="2"/>
        <v>1.75</v>
      </c>
      <c r="X25" s="191">
        <f t="shared" si="3"/>
        <v>0.75</v>
      </c>
    </row>
    <row r="26" spans="2:42" x14ac:dyDescent="0.25">
      <c r="B26" s="190" t="s">
        <v>211</v>
      </c>
      <c r="C26" s="30">
        <v>1</v>
      </c>
      <c r="D26" s="27">
        <v>4</v>
      </c>
      <c r="E26" s="27">
        <v>3</v>
      </c>
      <c r="F26" s="27">
        <v>1</v>
      </c>
      <c r="G26" s="27">
        <v>1</v>
      </c>
      <c r="H26" s="27">
        <v>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8">
        <f t="shared" si="0"/>
        <v>0.5</v>
      </c>
      <c r="V26" s="28">
        <f t="shared" si="1"/>
        <v>0.33333333333333331</v>
      </c>
      <c r="W26" s="28">
        <f t="shared" si="2"/>
        <v>0.83333333333333326</v>
      </c>
      <c r="X26" s="191">
        <f t="shared" si="3"/>
        <v>0.33333333333333331</v>
      </c>
    </row>
    <row r="27" spans="2:42" x14ac:dyDescent="0.25">
      <c r="B27" s="190" t="s">
        <v>24</v>
      </c>
      <c r="C27" s="27">
        <v>1</v>
      </c>
      <c r="D27" s="27">
        <v>1</v>
      </c>
      <c r="E27" s="30">
        <v>1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1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8">
        <f t="shared" si="0"/>
        <v>0</v>
      </c>
      <c r="V27" s="28">
        <f t="shared" si="1"/>
        <v>0</v>
      </c>
      <c r="W27" s="28">
        <f t="shared" si="2"/>
        <v>0</v>
      </c>
      <c r="X27" s="191">
        <f t="shared" si="3"/>
        <v>0</v>
      </c>
    </row>
    <row r="28" spans="2:42" x14ac:dyDescent="0.25">
      <c r="B28" s="190" t="s">
        <v>27</v>
      </c>
      <c r="C28" s="27">
        <v>2</v>
      </c>
      <c r="D28" s="27">
        <v>3</v>
      </c>
      <c r="E28" s="27">
        <v>1</v>
      </c>
      <c r="F28" s="27">
        <v>0</v>
      </c>
      <c r="G28" s="27">
        <v>1</v>
      </c>
      <c r="H28" s="27">
        <v>1</v>
      </c>
      <c r="I28" s="27">
        <v>0</v>
      </c>
      <c r="J28" s="27">
        <v>0</v>
      </c>
      <c r="K28" s="27">
        <v>0</v>
      </c>
      <c r="L28" s="27">
        <v>2</v>
      </c>
      <c r="M28" s="27">
        <v>0</v>
      </c>
      <c r="N28" s="27">
        <v>2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8">
        <f t="shared" si="0"/>
        <v>0.33333333333333331</v>
      </c>
      <c r="V28" s="28">
        <f t="shared" si="1"/>
        <v>1</v>
      </c>
      <c r="W28" s="28">
        <f t="shared" si="2"/>
        <v>1.3333333333333333</v>
      </c>
      <c r="X28" s="191">
        <f t="shared" si="3"/>
        <v>1</v>
      </c>
    </row>
    <row r="29" spans="2:42" x14ac:dyDescent="0.25">
      <c r="B29" s="166" t="s">
        <v>34</v>
      </c>
      <c r="C29" s="167">
        <f>SUM(C4:C28)</f>
        <v>306</v>
      </c>
      <c r="D29" s="167">
        <f t="shared" ref="D29:T29" si="9">SUM(D4:D28)</f>
        <v>975</v>
      </c>
      <c r="E29" s="167">
        <f t="shared" si="9"/>
        <v>787</v>
      </c>
      <c r="F29" s="167">
        <f t="shared" si="9"/>
        <v>214</v>
      </c>
      <c r="G29" s="167">
        <f t="shared" si="9"/>
        <v>234</v>
      </c>
      <c r="H29" s="167">
        <f t="shared" si="9"/>
        <v>160</v>
      </c>
      <c r="I29" s="167">
        <f t="shared" si="9"/>
        <v>58</v>
      </c>
      <c r="J29" s="167">
        <f t="shared" si="9"/>
        <v>7</v>
      </c>
      <c r="K29" s="167">
        <f t="shared" si="9"/>
        <v>9</v>
      </c>
      <c r="L29" s="167">
        <f t="shared" si="9"/>
        <v>184</v>
      </c>
      <c r="M29" s="167">
        <f t="shared" si="9"/>
        <v>120</v>
      </c>
      <c r="N29" s="167">
        <f t="shared" si="9"/>
        <v>17</v>
      </c>
      <c r="O29" s="167">
        <f t="shared" si="9"/>
        <v>158</v>
      </c>
      <c r="P29" s="167">
        <f t="shared" si="9"/>
        <v>48</v>
      </c>
      <c r="Q29" s="167">
        <f t="shared" si="9"/>
        <v>38</v>
      </c>
      <c r="R29" s="167">
        <f t="shared" si="9"/>
        <v>28</v>
      </c>
      <c r="S29" s="167">
        <f t="shared" si="9"/>
        <v>63</v>
      </c>
      <c r="T29" s="167">
        <f t="shared" si="9"/>
        <v>9</v>
      </c>
      <c r="U29" s="168">
        <f t="shared" ref="U29" si="10">(G29+M29+P29)/(E29+M29+P29+N29)</f>
        <v>0.41358024691358025</v>
      </c>
      <c r="V29" s="168">
        <f t="shared" ref="V29" si="11">(H29+I29*2+J29*3+K29*4)/E29</f>
        <v>0.42312579415501905</v>
      </c>
      <c r="W29" s="168">
        <f t="shared" ref="W29" si="12">U29+V29</f>
        <v>0.83670604106859936</v>
      </c>
      <c r="X29" s="169">
        <f t="shared" ref="X29" si="13">G29/E29</f>
        <v>0.29733163913595934</v>
      </c>
    </row>
  </sheetData>
  <sortState xmlns:xlrd2="http://schemas.microsoft.com/office/spreadsheetml/2017/richdata2" ref="Z4:AP17">
    <sortCondition descending="1" ref="AD4:AD17"/>
  </sortState>
  <pageMargins left="0.70866141732283472" right="0.70866141732283472" top="0.74803149606299213" bottom="0.74803149606299213" header="0.31496062992125984" footer="0.31496062992125984"/>
  <pageSetup scale="4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A3B8-FE78-486B-8667-DBFE759A815B}">
  <dimension ref="B1:AP22"/>
  <sheetViews>
    <sheetView showGridLines="0" zoomScaleNormal="100" workbookViewId="0"/>
  </sheetViews>
  <sheetFormatPr defaultRowHeight="15" x14ac:dyDescent="0.25"/>
  <cols>
    <col min="1" max="1" width="9.140625" style="1"/>
    <col min="2" max="2" width="19.28515625" style="130" customWidth="1"/>
    <col min="3" max="20" width="4.7109375" style="1" customWidth="1"/>
    <col min="21" max="21" width="5.5703125" style="1" customWidth="1"/>
    <col min="22" max="24" width="6" style="1" customWidth="1"/>
    <col min="25" max="25" width="9.140625" style="1"/>
    <col min="26" max="26" width="19.28515625" style="1" customWidth="1"/>
    <col min="27" max="29" width="4.7109375" style="1" customWidth="1"/>
    <col min="30" max="30" width="9.140625" style="1"/>
    <col min="31" max="40" width="4.7109375" style="1" customWidth="1"/>
    <col min="41" max="41" width="9.140625" style="1"/>
    <col min="42" max="42" width="7.7109375" style="1" customWidth="1"/>
    <col min="43" max="16384" width="9.140625" style="1"/>
  </cols>
  <sheetData>
    <row r="1" spans="2:42" ht="18.75" x14ac:dyDescent="0.3">
      <c r="B1" s="3" t="s">
        <v>246</v>
      </c>
      <c r="K1" s="146" t="s">
        <v>243</v>
      </c>
      <c r="Z1" s="3" t="s">
        <v>66</v>
      </c>
      <c r="AF1" s="149" t="s">
        <v>244</v>
      </c>
    </row>
    <row r="2" spans="2:42" x14ac:dyDescent="0.25">
      <c r="B2" s="1"/>
    </row>
    <row r="3" spans="2:42" ht="15.75" x14ac:dyDescent="0.25">
      <c r="B3" s="152" t="s">
        <v>237</v>
      </c>
      <c r="C3" s="164" t="s">
        <v>48</v>
      </c>
      <c r="D3" s="164" t="s">
        <v>49</v>
      </c>
      <c r="E3" s="164" t="s">
        <v>0</v>
      </c>
      <c r="F3" s="164" t="s">
        <v>1</v>
      </c>
      <c r="G3" s="164" t="s">
        <v>2</v>
      </c>
      <c r="H3" s="164" t="s">
        <v>9</v>
      </c>
      <c r="I3" s="164" t="s">
        <v>11</v>
      </c>
      <c r="J3" s="164" t="s">
        <v>50</v>
      </c>
      <c r="K3" s="164" t="s">
        <v>51</v>
      </c>
      <c r="L3" s="164" t="s">
        <v>3</v>
      </c>
      <c r="M3" s="164" t="s">
        <v>4</v>
      </c>
      <c r="N3" s="164" t="s">
        <v>52</v>
      </c>
      <c r="O3" s="164" t="s">
        <v>5</v>
      </c>
      <c r="P3" s="164" t="s">
        <v>53</v>
      </c>
      <c r="Q3" s="164" t="s">
        <v>54</v>
      </c>
      <c r="R3" s="164" t="s">
        <v>55</v>
      </c>
      <c r="S3" s="164" t="s">
        <v>56</v>
      </c>
      <c r="T3" s="164" t="s">
        <v>57</v>
      </c>
      <c r="U3" s="164" t="s">
        <v>58</v>
      </c>
      <c r="V3" s="164" t="s">
        <v>59</v>
      </c>
      <c r="W3" s="164" t="s">
        <v>60</v>
      </c>
      <c r="X3" s="165" t="s">
        <v>61</v>
      </c>
      <c r="Y3" s="153"/>
      <c r="Z3" s="182" t="s">
        <v>237</v>
      </c>
      <c r="AA3" s="164" t="s">
        <v>67</v>
      </c>
      <c r="AB3" s="164" t="s">
        <v>68</v>
      </c>
      <c r="AC3" s="164" t="s">
        <v>69</v>
      </c>
      <c r="AD3" s="164" t="s">
        <v>20</v>
      </c>
      <c r="AE3" s="164" t="s">
        <v>21</v>
      </c>
      <c r="AF3" s="164" t="s">
        <v>70</v>
      </c>
      <c r="AG3" s="164" t="s">
        <v>51</v>
      </c>
      <c r="AH3" s="164" t="s">
        <v>5</v>
      </c>
      <c r="AI3" s="164" t="s">
        <v>4</v>
      </c>
      <c r="AJ3" s="164" t="s">
        <v>53</v>
      </c>
      <c r="AK3" s="164" t="s">
        <v>71</v>
      </c>
      <c r="AL3" s="164" t="s">
        <v>72</v>
      </c>
      <c r="AM3" s="164" t="s">
        <v>73</v>
      </c>
      <c r="AN3" s="164" t="s">
        <v>74</v>
      </c>
      <c r="AO3" s="164" t="s">
        <v>75</v>
      </c>
      <c r="AP3" s="165" t="s">
        <v>76</v>
      </c>
    </row>
    <row r="4" spans="2:42" x14ac:dyDescent="0.25">
      <c r="B4" s="190" t="s">
        <v>16</v>
      </c>
      <c r="C4" s="30">
        <v>4</v>
      </c>
      <c r="D4" s="30">
        <v>11</v>
      </c>
      <c r="E4" s="30">
        <v>9</v>
      </c>
      <c r="F4" s="30">
        <v>2</v>
      </c>
      <c r="G4" s="30">
        <v>2</v>
      </c>
      <c r="H4" s="30">
        <v>1</v>
      </c>
      <c r="I4" s="30">
        <v>1</v>
      </c>
      <c r="J4" s="30">
        <v>0</v>
      </c>
      <c r="K4" s="30">
        <v>0</v>
      </c>
      <c r="L4" s="30">
        <v>1</v>
      </c>
      <c r="M4" s="30">
        <v>2</v>
      </c>
      <c r="N4" s="30">
        <v>0</v>
      </c>
      <c r="O4" s="30">
        <v>2</v>
      </c>
      <c r="P4" s="30">
        <v>0</v>
      </c>
      <c r="Q4" s="30">
        <v>0</v>
      </c>
      <c r="R4" s="30">
        <v>1</v>
      </c>
      <c r="S4" s="30">
        <v>0</v>
      </c>
      <c r="T4" s="30">
        <v>0</v>
      </c>
      <c r="U4" s="28">
        <f t="shared" ref="U4:U21" si="0">(G4+M4+P4)/(E4+M4+P4+N4)</f>
        <v>0.36363636363636365</v>
      </c>
      <c r="V4" s="28">
        <f t="shared" ref="V4:V21" si="1">(H4+I4*2+J4*3+K4*4)/E4</f>
        <v>0.33333333333333331</v>
      </c>
      <c r="W4" s="28">
        <f t="shared" ref="W4:W21" si="2">U4+V4</f>
        <v>0.69696969696969702</v>
      </c>
      <c r="X4" s="191">
        <f t="shared" ref="X4:X21" si="3">G4/E4</f>
        <v>0.22222222222222221</v>
      </c>
      <c r="Z4" s="190" t="s">
        <v>12</v>
      </c>
      <c r="AA4" s="30">
        <v>4</v>
      </c>
      <c r="AB4" s="30">
        <v>2</v>
      </c>
      <c r="AC4" s="45">
        <v>1</v>
      </c>
      <c r="AD4" s="38">
        <v>14.333333333333334</v>
      </c>
      <c r="AE4" s="30">
        <v>9</v>
      </c>
      <c r="AF4" s="30">
        <v>12</v>
      </c>
      <c r="AG4" s="45">
        <v>2</v>
      </c>
      <c r="AH4" s="30">
        <v>7</v>
      </c>
      <c r="AI4" s="45">
        <v>15</v>
      </c>
      <c r="AJ4" s="30">
        <v>0</v>
      </c>
      <c r="AK4" s="30">
        <v>3</v>
      </c>
      <c r="AL4" s="30">
        <v>1</v>
      </c>
      <c r="AM4" s="30">
        <v>1</v>
      </c>
      <c r="AN4" s="45">
        <v>1</v>
      </c>
      <c r="AO4" s="36">
        <f t="shared" ref="AO4:AO15" si="4">AE4*7/AD4</f>
        <v>4.3953488372093021</v>
      </c>
      <c r="AP4" s="193">
        <f t="shared" ref="AP4:AP15" si="5">(AF4+AI4)/AD4</f>
        <v>1.8837209302325582</v>
      </c>
    </row>
    <row r="5" spans="2:42" x14ac:dyDescent="0.25">
      <c r="B5" s="190" t="s">
        <v>14</v>
      </c>
      <c r="C5" s="30">
        <v>13</v>
      </c>
      <c r="D5" s="30">
        <v>40</v>
      </c>
      <c r="E5" s="30">
        <v>33</v>
      </c>
      <c r="F5" s="30">
        <v>5</v>
      </c>
      <c r="G5" s="30">
        <v>7</v>
      </c>
      <c r="H5" s="30">
        <v>4</v>
      </c>
      <c r="I5" s="30">
        <v>2</v>
      </c>
      <c r="J5" s="30">
        <v>0</v>
      </c>
      <c r="K5" s="30">
        <v>1</v>
      </c>
      <c r="L5" s="30">
        <v>6</v>
      </c>
      <c r="M5" s="30">
        <v>5</v>
      </c>
      <c r="N5" s="30">
        <v>1</v>
      </c>
      <c r="O5" s="30">
        <v>13</v>
      </c>
      <c r="P5" s="30">
        <v>1</v>
      </c>
      <c r="Q5" s="30">
        <v>2</v>
      </c>
      <c r="R5" s="30">
        <v>0</v>
      </c>
      <c r="S5" s="30">
        <v>5</v>
      </c>
      <c r="T5" s="30">
        <v>0</v>
      </c>
      <c r="U5" s="28">
        <f t="shared" si="0"/>
        <v>0.32500000000000001</v>
      </c>
      <c r="V5" s="28">
        <f t="shared" si="1"/>
        <v>0.36363636363636365</v>
      </c>
      <c r="W5" s="28">
        <f t="shared" si="2"/>
        <v>0.68863636363636371</v>
      </c>
      <c r="X5" s="191">
        <f t="shared" si="3"/>
        <v>0.21212121212121213</v>
      </c>
      <c r="Z5" s="190" t="s">
        <v>24</v>
      </c>
      <c r="AA5" s="30">
        <v>4</v>
      </c>
      <c r="AB5" s="30">
        <v>4</v>
      </c>
      <c r="AC5" s="45">
        <v>1</v>
      </c>
      <c r="AD5" s="38">
        <v>23.666666666666668</v>
      </c>
      <c r="AE5" s="30">
        <v>8</v>
      </c>
      <c r="AF5" s="30">
        <v>15</v>
      </c>
      <c r="AG5" s="30">
        <v>1</v>
      </c>
      <c r="AH5" s="45">
        <v>28</v>
      </c>
      <c r="AI5" s="45">
        <v>15</v>
      </c>
      <c r="AJ5" s="30">
        <v>0</v>
      </c>
      <c r="AK5" s="45">
        <v>4</v>
      </c>
      <c r="AL5" s="45">
        <v>2</v>
      </c>
      <c r="AM5" s="30">
        <v>2</v>
      </c>
      <c r="AN5" s="30">
        <v>0</v>
      </c>
      <c r="AO5" s="36">
        <f t="shared" si="4"/>
        <v>2.3661971830985915</v>
      </c>
      <c r="AP5" s="193">
        <f t="shared" si="5"/>
        <v>1.2676056338028168</v>
      </c>
    </row>
    <row r="6" spans="2:42" x14ac:dyDescent="0.25">
      <c r="B6" s="190" t="s">
        <v>15</v>
      </c>
      <c r="C6" s="30">
        <v>10</v>
      </c>
      <c r="D6" s="30">
        <v>27</v>
      </c>
      <c r="E6" s="30">
        <v>23</v>
      </c>
      <c r="F6" s="30">
        <v>4</v>
      </c>
      <c r="G6" s="30">
        <v>7</v>
      </c>
      <c r="H6" s="30">
        <v>6</v>
      </c>
      <c r="I6" s="30">
        <v>1</v>
      </c>
      <c r="J6" s="30">
        <v>0</v>
      </c>
      <c r="K6" s="30">
        <v>0</v>
      </c>
      <c r="L6" s="30">
        <v>5</v>
      </c>
      <c r="M6" s="30">
        <v>2</v>
      </c>
      <c r="N6" s="30">
        <v>0</v>
      </c>
      <c r="O6" s="30">
        <v>6</v>
      </c>
      <c r="P6" s="45">
        <v>2</v>
      </c>
      <c r="Q6" s="30">
        <v>0</v>
      </c>
      <c r="R6" s="30">
        <v>0</v>
      </c>
      <c r="S6" s="30">
        <v>0</v>
      </c>
      <c r="T6" s="30">
        <v>1</v>
      </c>
      <c r="U6" s="28">
        <f t="shared" si="0"/>
        <v>0.40740740740740738</v>
      </c>
      <c r="V6" s="28">
        <f t="shared" si="1"/>
        <v>0.34782608695652173</v>
      </c>
      <c r="W6" s="28">
        <f t="shared" si="2"/>
        <v>0.75523349436392917</v>
      </c>
      <c r="X6" s="191">
        <f t="shared" si="3"/>
        <v>0.30434782608695654</v>
      </c>
      <c r="Z6" s="190" t="s">
        <v>25</v>
      </c>
      <c r="AA6" s="30">
        <v>2</v>
      </c>
      <c r="AB6" s="30">
        <v>1</v>
      </c>
      <c r="AC6" s="45">
        <v>1</v>
      </c>
      <c r="AD6" s="38">
        <v>9.3333333333333339</v>
      </c>
      <c r="AE6" s="30">
        <v>6</v>
      </c>
      <c r="AF6" s="30">
        <v>11</v>
      </c>
      <c r="AG6" s="30">
        <v>0</v>
      </c>
      <c r="AH6" s="30">
        <v>8</v>
      </c>
      <c r="AI6" s="30">
        <v>9</v>
      </c>
      <c r="AJ6" s="30">
        <v>0</v>
      </c>
      <c r="AK6" s="30">
        <v>0</v>
      </c>
      <c r="AL6" s="30">
        <v>0</v>
      </c>
      <c r="AM6" s="30">
        <v>2</v>
      </c>
      <c r="AN6" s="30">
        <v>0</v>
      </c>
      <c r="AO6" s="36">
        <f t="shared" si="4"/>
        <v>4.5</v>
      </c>
      <c r="AP6" s="193">
        <f t="shared" si="5"/>
        <v>2.1428571428571428</v>
      </c>
    </row>
    <row r="7" spans="2:42" x14ac:dyDescent="0.25">
      <c r="B7" s="190" t="s">
        <v>12</v>
      </c>
      <c r="C7" s="30">
        <v>13</v>
      </c>
      <c r="D7" s="30">
        <v>42</v>
      </c>
      <c r="E7" s="30">
        <v>36</v>
      </c>
      <c r="F7" s="30">
        <v>5</v>
      </c>
      <c r="G7" s="30">
        <v>8</v>
      </c>
      <c r="H7" s="30">
        <v>4</v>
      </c>
      <c r="I7" s="45">
        <v>4</v>
      </c>
      <c r="J7" s="30">
        <v>0</v>
      </c>
      <c r="K7" s="30">
        <v>0</v>
      </c>
      <c r="L7" s="30">
        <v>8</v>
      </c>
      <c r="M7" s="30">
        <v>3</v>
      </c>
      <c r="N7" s="30">
        <v>1</v>
      </c>
      <c r="O7" s="30">
        <v>12</v>
      </c>
      <c r="P7" s="45">
        <v>2</v>
      </c>
      <c r="Q7" s="30">
        <v>1</v>
      </c>
      <c r="R7" s="30">
        <v>1</v>
      </c>
      <c r="S7" s="30">
        <v>0</v>
      </c>
      <c r="T7" s="30">
        <v>0</v>
      </c>
      <c r="U7" s="28">
        <f t="shared" si="0"/>
        <v>0.30952380952380953</v>
      </c>
      <c r="V7" s="28">
        <f t="shared" si="1"/>
        <v>0.33333333333333331</v>
      </c>
      <c r="W7" s="28">
        <f t="shared" si="2"/>
        <v>0.64285714285714279</v>
      </c>
      <c r="X7" s="191">
        <f t="shared" si="3"/>
        <v>0.22222222222222221</v>
      </c>
      <c r="Z7" s="190" t="s">
        <v>7</v>
      </c>
      <c r="AA7" s="30">
        <v>3</v>
      </c>
      <c r="AB7" s="30">
        <v>0</v>
      </c>
      <c r="AC7" s="30">
        <v>0</v>
      </c>
      <c r="AD7" s="38">
        <v>9</v>
      </c>
      <c r="AE7" s="30">
        <v>1</v>
      </c>
      <c r="AF7" s="30">
        <v>1</v>
      </c>
      <c r="AG7" s="30">
        <v>0</v>
      </c>
      <c r="AH7" s="30">
        <v>5</v>
      </c>
      <c r="AI7" s="30">
        <v>1</v>
      </c>
      <c r="AJ7" s="30">
        <v>1</v>
      </c>
      <c r="AK7" s="30">
        <v>2</v>
      </c>
      <c r="AL7" s="30">
        <v>0</v>
      </c>
      <c r="AM7" s="45">
        <v>0</v>
      </c>
      <c r="AN7" s="45">
        <v>1</v>
      </c>
      <c r="AO7" s="83">
        <f t="shared" si="4"/>
        <v>0.77777777777777779</v>
      </c>
      <c r="AP7" s="193">
        <f t="shared" si="5"/>
        <v>0.22222222222222221</v>
      </c>
    </row>
    <row r="8" spans="2:42" x14ac:dyDescent="0.25">
      <c r="B8" s="190" t="s">
        <v>233</v>
      </c>
      <c r="C8" s="45">
        <v>15</v>
      </c>
      <c r="D8" s="45">
        <v>50</v>
      </c>
      <c r="E8" s="45">
        <v>43</v>
      </c>
      <c r="F8" s="30">
        <v>9</v>
      </c>
      <c r="G8" s="45">
        <v>16</v>
      </c>
      <c r="H8" s="45">
        <v>12</v>
      </c>
      <c r="I8" s="30">
        <v>1</v>
      </c>
      <c r="J8" s="30">
        <v>0</v>
      </c>
      <c r="K8" s="45">
        <v>3</v>
      </c>
      <c r="L8" s="45">
        <v>12</v>
      </c>
      <c r="M8" s="30">
        <v>5</v>
      </c>
      <c r="N8" s="30">
        <v>1</v>
      </c>
      <c r="O8" s="30">
        <v>7</v>
      </c>
      <c r="P8" s="30">
        <v>1</v>
      </c>
      <c r="Q8" s="30">
        <v>0</v>
      </c>
      <c r="R8" s="30">
        <v>4</v>
      </c>
      <c r="S8" s="30">
        <v>2</v>
      </c>
      <c r="T8" s="30">
        <v>0</v>
      </c>
      <c r="U8" s="28">
        <f t="shared" si="0"/>
        <v>0.44</v>
      </c>
      <c r="V8" s="61">
        <f t="shared" si="1"/>
        <v>0.60465116279069764</v>
      </c>
      <c r="W8" s="28">
        <f t="shared" si="2"/>
        <v>1.0446511627906976</v>
      </c>
      <c r="X8" s="191">
        <f t="shared" si="3"/>
        <v>0.37209302325581395</v>
      </c>
      <c r="Z8" s="190" t="s">
        <v>27</v>
      </c>
      <c r="AA8" s="30">
        <v>3</v>
      </c>
      <c r="AB8" s="30">
        <v>2</v>
      </c>
      <c r="AC8" s="30">
        <v>0</v>
      </c>
      <c r="AD8" s="38">
        <v>4.666666666666667</v>
      </c>
      <c r="AE8" s="30">
        <v>17</v>
      </c>
      <c r="AF8" s="30">
        <v>21</v>
      </c>
      <c r="AG8" s="30">
        <v>1</v>
      </c>
      <c r="AH8" s="30">
        <v>2</v>
      </c>
      <c r="AI8" s="30">
        <v>8</v>
      </c>
      <c r="AJ8" s="30">
        <v>1</v>
      </c>
      <c r="AK8" s="30">
        <v>0</v>
      </c>
      <c r="AL8" s="30">
        <v>0</v>
      </c>
      <c r="AM8" s="30">
        <v>2</v>
      </c>
      <c r="AN8" s="30">
        <v>0</v>
      </c>
      <c r="AO8" s="36">
        <f t="shared" si="4"/>
        <v>25.5</v>
      </c>
      <c r="AP8" s="193">
        <f t="shared" si="5"/>
        <v>6.2142857142857135</v>
      </c>
    </row>
    <row r="9" spans="2:42" x14ac:dyDescent="0.25">
      <c r="B9" s="170" t="s">
        <v>32</v>
      </c>
      <c r="C9" s="1">
        <v>13</v>
      </c>
      <c r="D9" s="1">
        <v>45</v>
      </c>
      <c r="E9" s="1">
        <v>39</v>
      </c>
      <c r="F9" s="1">
        <v>8</v>
      </c>
      <c r="G9" s="1">
        <v>15</v>
      </c>
      <c r="H9" s="1">
        <v>10</v>
      </c>
      <c r="I9" s="3">
        <v>4</v>
      </c>
      <c r="J9" s="1">
        <v>0</v>
      </c>
      <c r="K9" s="1">
        <v>1</v>
      </c>
      <c r="L9" s="1">
        <v>9</v>
      </c>
      <c r="M9" s="1">
        <v>4</v>
      </c>
      <c r="N9" s="1">
        <v>1</v>
      </c>
      <c r="O9" s="1">
        <v>4</v>
      </c>
      <c r="P9" s="1">
        <v>1</v>
      </c>
      <c r="Q9" s="1">
        <v>2</v>
      </c>
      <c r="R9" s="1">
        <v>0</v>
      </c>
      <c r="S9" s="3">
        <v>6</v>
      </c>
      <c r="T9" s="1">
        <v>1</v>
      </c>
      <c r="U9" s="175">
        <f t="shared" si="0"/>
        <v>0.44444444444444442</v>
      </c>
      <c r="V9" s="12">
        <f t="shared" si="1"/>
        <v>0.5641025641025641</v>
      </c>
      <c r="W9" s="12">
        <f t="shared" si="2"/>
        <v>1.0085470085470085</v>
      </c>
      <c r="X9" s="154">
        <f t="shared" si="3"/>
        <v>0.38461538461538464</v>
      </c>
      <c r="Z9" s="170" t="s">
        <v>31</v>
      </c>
      <c r="AA9" s="1">
        <v>4</v>
      </c>
      <c r="AB9" s="1">
        <v>0</v>
      </c>
      <c r="AC9" s="1">
        <v>0</v>
      </c>
      <c r="AD9" s="95">
        <v>3.3333333333333335</v>
      </c>
      <c r="AE9" s="1">
        <v>3</v>
      </c>
      <c r="AF9" s="1">
        <v>3</v>
      </c>
      <c r="AG9" s="1">
        <v>0</v>
      </c>
      <c r="AH9" s="1">
        <v>1</v>
      </c>
      <c r="AI9" s="1">
        <v>2</v>
      </c>
      <c r="AJ9" s="1">
        <v>1</v>
      </c>
      <c r="AK9" s="1">
        <v>1</v>
      </c>
      <c r="AL9" s="1">
        <v>0</v>
      </c>
      <c r="AM9" s="1">
        <v>0</v>
      </c>
      <c r="AN9" s="1">
        <v>0</v>
      </c>
      <c r="AO9" s="15">
        <f t="shared" si="4"/>
        <v>6.3</v>
      </c>
      <c r="AP9" s="163">
        <f t="shared" si="5"/>
        <v>1.5</v>
      </c>
    </row>
    <row r="10" spans="2:42" x14ac:dyDescent="0.25">
      <c r="B10" s="170" t="s">
        <v>63</v>
      </c>
      <c r="C10" s="1">
        <v>14</v>
      </c>
      <c r="D10" s="1">
        <v>49</v>
      </c>
      <c r="E10" s="3">
        <v>43</v>
      </c>
      <c r="F10" s="3">
        <v>13</v>
      </c>
      <c r="G10" s="1">
        <v>11</v>
      </c>
      <c r="H10" s="1">
        <v>7</v>
      </c>
      <c r="I10" s="3">
        <v>4</v>
      </c>
      <c r="J10" s="1">
        <v>0</v>
      </c>
      <c r="K10" s="1">
        <v>0</v>
      </c>
      <c r="L10" s="1">
        <v>2</v>
      </c>
      <c r="M10" s="1">
        <v>3</v>
      </c>
      <c r="N10" s="1">
        <v>1</v>
      </c>
      <c r="O10" s="1">
        <v>7</v>
      </c>
      <c r="P10" s="3">
        <v>2</v>
      </c>
      <c r="Q10" s="1">
        <v>1</v>
      </c>
      <c r="R10" s="3">
        <v>5</v>
      </c>
      <c r="S10" s="1">
        <v>4</v>
      </c>
      <c r="T10" s="3">
        <v>3</v>
      </c>
      <c r="U10" s="12">
        <f t="shared" si="0"/>
        <v>0.32653061224489793</v>
      </c>
      <c r="V10" s="12">
        <f t="shared" si="1"/>
        <v>0.34883720930232559</v>
      </c>
      <c r="W10" s="12">
        <f t="shared" si="2"/>
        <v>0.67536782154722352</v>
      </c>
      <c r="X10" s="154">
        <f t="shared" si="3"/>
        <v>0.2558139534883721</v>
      </c>
      <c r="Z10" s="170" t="s">
        <v>62</v>
      </c>
      <c r="AA10" s="1">
        <v>2</v>
      </c>
      <c r="AB10" s="1">
        <v>2</v>
      </c>
      <c r="AC10" s="3">
        <v>1</v>
      </c>
      <c r="AD10" s="95">
        <v>10</v>
      </c>
      <c r="AE10" s="1">
        <v>3</v>
      </c>
      <c r="AF10" s="1">
        <v>6</v>
      </c>
      <c r="AG10" s="1">
        <v>1</v>
      </c>
      <c r="AH10" s="1">
        <v>11</v>
      </c>
      <c r="AI10" s="1">
        <v>2</v>
      </c>
      <c r="AJ10" s="1">
        <v>0</v>
      </c>
      <c r="AK10" s="1">
        <v>0</v>
      </c>
      <c r="AL10" s="1">
        <v>1</v>
      </c>
      <c r="AM10" s="1">
        <v>1</v>
      </c>
      <c r="AN10" s="1">
        <v>0</v>
      </c>
      <c r="AO10" s="15">
        <f t="shared" si="4"/>
        <v>2.1</v>
      </c>
      <c r="AP10" s="177">
        <f t="shared" si="5"/>
        <v>0.8</v>
      </c>
    </row>
    <row r="11" spans="2:42" x14ac:dyDescent="0.25">
      <c r="B11" s="170" t="s">
        <v>78</v>
      </c>
      <c r="C11" s="1">
        <v>6</v>
      </c>
      <c r="D11" s="1">
        <v>16</v>
      </c>
      <c r="E11" s="1">
        <v>10</v>
      </c>
      <c r="F11" s="1">
        <v>5</v>
      </c>
      <c r="G11" s="1">
        <v>4</v>
      </c>
      <c r="H11" s="1">
        <v>4</v>
      </c>
      <c r="I11" s="1">
        <v>0</v>
      </c>
      <c r="J11" s="1">
        <v>0</v>
      </c>
      <c r="K11" s="1">
        <v>0</v>
      </c>
      <c r="L11" s="1">
        <v>0</v>
      </c>
      <c r="M11" s="1">
        <v>4</v>
      </c>
      <c r="N11" s="1">
        <v>0</v>
      </c>
      <c r="O11" s="1">
        <v>4</v>
      </c>
      <c r="P11" s="3">
        <v>2</v>
      </c>
      <c r="Q11" s="1">
        <v>0</v>
      </c>
      <c r="R11" s="1">
        <v>0</v>
      </c>
      <c r="S11" s="1">
        <v>4</v>
      </c>
      <c r="T11" s="1">
        <v>0</v>
      </c>
      <c r="U11" s="12">
        <f t="shared" si="0"/>
        <v>0.625</v>
      </c>
      <c r="V11" s="12">
        <f t="shared" si="1"/>
        <v>0.4</v>
      </c>
      <c r="W11" s="12">
        <f t="shared" si="2"/>
        <v>1.0249999999999999</v>
      </c>
      <c r="X11" s="154">
        <f t="shared" si="3"/>
        <v>0.4</v>
      </c>
      <c r="Z11" s="170" t="s">
        <v>26</v>
      </c>
      <c r="AA11" s="3">
        <v>5</v>
      </c>
      <c r="AB11" s="3">
        <v>5</v>
      </c>
      <c r="AC11" s="3">
        <v>1</v>
      </c>
      <c r="AD11" s="25">
        <v>26.666666666666668</v>
      </c>
      <c r="AE11" s="3">
        <v>25</v>
      </c>
      <c r="AF11" s="3">
        <v>28</v>
      </c>
      <c r="AG11" s="1">
        <v>1</v>
      </c>
      <c r="AH11" s="1">
        <v>17</v>
      </c>
      <c r="AI11" s="1">
        <v>13</v>
      </c>
      <c r="AJ11" s="3">
        <v>6</v>
      </c>
      <c r="AK11" s="1">
        <v>2</v>
      </c>
      <c r="AL11" s="1">
        <v>1</v>
      </c>
      <c r="AM11" s="1">
        <v>3</v>
      </c>
      <c r="AN11" s="1">
        <v>0</v>
      </c>
      <c r="AO11" s="15">
        <f t="shared" si="4"/>
        <v>6.5625</v>
      </c>
      <c r="AP11" s="163">
        <f t="shared" si="5"/>
        <v>1.5374999999999999</v>
      </c>
    </row>
    <row r="12" spans="2:42" x14ac:dyDescent="0.25">
      <c r="B12" s="170" t="s">
        <v>7</v>
      </c>
      <c r="C12" s="1">
        <v>11</v>
      </c>
      <c r="D12" s="1">
        <v>33</v>
      </c>
      <c r="E12" s="1">
        <v>29</v>
      </c>
      <c r="F12" s="1">
        <v>3</v>
      </c>
      <c r="G12" s="1">
        <v>3</v>
      </c>
      <c r="H12" s="1">
        <v>3</v>
      </c>
      <c r="I12" s="1">
        <v>0</v>
      </c>
      <c r="J12" s="1">
        <v>0</v>
      </c>
      <c r="K12" s="1">
        <v>0</v>
      </c>
      <c r="L12" s="1">
        <v>3</v>
      </c>
      <c r="M12" s="1">
        <v>3</v>
      </c>
      <c r="N12" s="1">
        <v>1</v>
      </c>
      <c r="O12" s="1">
        <v>8</v>
      </c>
      <c r="P12" s="1">
        <v>0</v>
      </c>
      <c r="Q12" s="3">
        <v>3</v>
      </c>
      <c r="R12" s="1">
        <v>2</v>
      </c>
      <c r="S12" s="1">
        <v>0</v>
      </c>
      <c r="T12" s="1">
        <v>0</v>
      </c>
      <c r="U12" s="12">
        <f t="shared" si="0"/>
        <v>0.18181818181818182</v>
      </c>
      <c r="V12" s="12">
        <f t="shared" si="1"/>
        <v>0.10344827586206896</v>
      </c>
      <c r="W12" s="12">
        <f t="shared" si="2"/>
        <v>0.28526645768025077</v>
      </c>
      <c r="X12" s="154">
        <f t="shared" si="3"/>
        <v>0.10344827586206896</v>
      </c>
      <c r="Z12" s="170" t="s">
        <v>22</v>
      </c>
      <c r="AA12" s="1">
        <v>1</v>
      </c>
      <c r="AB12" s="1">
        <v>0</v>
      </c>
      <c r="AC12" s="1">
        <v>0</v>
      </c>
      <c r="AD12" s="95">
        <v>2</v>
      </c>
      <c r="AE12" s="1">
        <v>0</v>
      </c>
      <c r="AF12" s="1">
        <v>0</v>
      </c>
      <c r="AG12" s="1">
        <v>0</v>
      </c>
      <c r="AH12" s="1">
        <v>2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5">
        <f t="shared" si="4"/>
        <v>0</v>
      </c>
      <c r="AP12" s="163">
        <f t="shared" si="5"/>
        <v>0</v>
      </c>
    </row>
    <row r="13" spans="2:42" x14ac:dyDescent="0.25">
      <c r="B13" s="170" t="s">
        <v>28</v>
      </c>
      <c r="C13" s="1">
        <v>13</v>
      </c>
      <c r="D13" s="1">
        <v>44</v>
      </c>
      <c r="E13" s="1">
        <v>35</v>
      </c>
      <c r="F13" s="1">
        <v>11</v>
      </c>
      <c r="G13" s="1">
        <v>15</v>
      </c>
      <c r="H13" s="3">
        <v>12</v>
      </c>
      <c r="I13" s="1">
        <v>2</v>
      </c>
      <c r="J13" s="1">
        <v>0</v>
      </c>
      <c r="K13" s="1">
        <v>1</v>
      </c>
      <c r="L13" s="1">
        <v>6</v>
      </c>
      <c r="M13" s="3">
        <v>9</v>
      </c>
      <c r="N13" s="1">
        <v>0</v>
      </c>
      <c r="O13" s="1">
        <v>10</v>
      </c>
      <c r="P13" s="1">
        <v>0</v>
      </c>
      <c r="Q13" s="1">
        <v>2</v>
      </c>
      <c r="R13" s="1">
        <v>1</v>
      </c>
      <c r="S13" s="1">
        <v>1</v>
      </c>
      <c r="T13" s="1">
        <v>1</v>
      </c>
      <c r="U13" s="12">
        <f t="shared" si="0"/>
        <v>0.54545454545454541</v>
      </c>
      <c r="V13" s="12">
        <f t="shared" si="1"/>
        <v>0.5714285714285714</v>
      </c>
      <c r="W13" s="175">
        <f t="shared" si="2"/>
        <v>1.1168831168831168</v>
      </c>
      <c r="X13" s="176">
        <f t="shared" si="3"/>
        <v>0.42857142857142855</v>
      </c>
      <c r="Z13" s="195" t="s">
        <v>23</v>
      </c>
      <c r="AA13" s="196">
        <v>2</v>
      </c>
      <c r="AB13" s="196">
        <v>0</v>
      </c>
      <c r="AC13" s="196">
        <v>0</v>
      </c>
      <c r="AD13" s="197">
        <v>1.3333333333333333</v>
      </c>
      <c r="AE13" s="196">
        <v>4</v>
      </c>
      <c r="AF13" s="196">
        <v>7</v>
      </c>
      <c r="AG13" s="196">
        <v>0</v>
      </c>
      <c r="AH13" s="196">
        <v>1</v>
      </c>
      <c r="AI13" s="196">
        <v>1</v>
      </c>
      <c r="AJ13" s="196">
        <v>2</v>
      </c>
      <c r="AK13" s="196">
        <v>0</v>
      </c>
      <c r="AL13" s="196">
        <v>0</v>
      </c>
      <c r="AM13" s="196">
        <v>0</v>
      </c>
      <c r="AN13" s="196">
        <v>0</v>
      </c>
      <c r="AO13" s="155">
        <f t="shared" si="4"/>
        <v>21</v>
      </c>
      <c r="AP13" s="198">
        <f t="shared" si="5"/>
        <v>6</v>
      </c>
    </row>
    <row r="14" spans="2:42" x14ac:dyDescent="0.25">
      <c r="B14" s="190" t="s">
        <v>62</v>
      </c>
      <c r="C14" s="30">
        <v>14</v>
      </c>
      <c r="D14" s="30">
        <v>42</v>
      </c>
      <c r="E14" s="30">
        <v>38</v>
      </c>
      <c r="F14" s="30">
        <v>8</v>
      </c>
      <c r="G14" s="30">
        <v>12</v>
      </c>
      <c r="H14" s="30">
        <v>9</v>
      </c>
      <c r="I14" s="30">
        <v>2</v>
      </c>
      <c r="J14" s="30">
        <v>0</v>
      </c>
      <c r="K14" s="30">
        <v>1</v>
      </c>
      <c r="L14" s="30">
        <v>10</v>
      </c>
      <c r="M14" s="30">
        <v>3</v>
      </c>
      <c r="N14" s="30">
        <v>0</v>
      </c>
      <c r="O14" s="30">
        <v>9</v>
      </c>
      <c r="P14" s="30">
        <v>1</v>
      </c>
      <c r="Q14" s="30">
        <v>1</v>
      </c>
      <c r="R14" s="30">
        <v>2</v>
      </c>
      <c r="S14" s="30">
        <v>0</v>
      </c>
      <c r="T14" s="30">
        <v>1</v>
      </c>
      <c r="U14" s="28">
        <f t="shared" si="0"/>
        <v>0.38095238095238093</v>
      </c>
      <c r="V14" s="28">
        <f t="shared" si="1"/>
        <v>0.44736842105263158</v>
      </c>
      <c r="W14" s="28">
        <f t="shared" si="2"/>
        <v>0.82832080200501257</v>
      </c>
      <c r="X14" s="191">
        <f t="shared" si="3"/>
        <v>0.31578947368421051</v>
      </c>
      <c r="Z14" s="190" t="s">
        <v>19</v>
      </c>
      <c r="AA14" s="30">
        <v>3</v>
      </c>
      <c r="AB14" s="30">
        <v>0</v>
      </c>
      <c r="AC14" s="30">
        <v>0</v>
      </c>
      <c r="AD14" s="38">
        <v>3.3333333333333335</v>
      </c>
      <c r="AE14" s="30">
        <v>8</v>
      </c>
      <c r="AF14" s="30">
        <v>11</v>
      </c>
      <c r="AG14" s="30">
        <v>0</v>
      </c>
      <c r="AH14" s="30">
        <v>1</v>
      </c>
      <c r="AI14" s="30">
        <v>6</v>
      </c>
      <c r="AJ14" s="30">
        <v>2</v>
      </c>
      <c r="AK14" s="30">
        <v>0</v>
      </c>
      <c r="AL14" s="30">
        <v>0</v>
      </c>
      <c r="AM14" s="30">
        <v>0</v>
      </c>
      <c r="AN14" s="30">
        <v>0</v>
      </c>
      <c r="AO14" s="36">
        <f t="shared" si="4"/>
        <v>16.8</v>
      </c>
      <c r="AP14" s="193">
        <f t="shared" si="5"/>
        <v>5.0999999999999996</v>
      </c>
    </row>
    <row r="15" spans="2:42" x14ac:dyDescent="0.25">
      <c r="B15" s="190" t="s">
        <v>150</v>
      </c>
      <c r="C15" s="30">
        <v>6</v>
      </c>
      <c r="D15" s="30">
        <v>21</v>
      </c>
      <c r="E15" s="30">
        <v>19</v>
      </c>
      <c r="F15" s="30">
        <v>4</v>
      </c>
      <c r="G15" s="30">
        <v>6</v>
      </c>
      <c r="H15" s="30">
        <v>4</v>
      </c>
      <c r="I15" s="30">
        <v>2</v>
      </c>
      <c r="J15" s="30">
        <v>0</v>
      </c>
      <c r="K15" s="30">
        <v>0</v>
      </c>
      <c r="L15" s="30">
        <v>3</v>
      </c>
      <c r="M15" s="30">
        <v>0</v>
      </c>
      <c r="N15" s="30">
        <v>0</v>
      </c>
      <c r="O15" s="45">
        <v>1</v>
      </c>
      <c r="P15" s="45">
        <v>2</v>
      </c>
      <c r="Q15" s="30">
        <v>1</v>
      </c>
      <c r="R15" s="30">
        <v>0</v>
      </c>
      <c r="S15" s="30">
        <v>1</v>
      </c>
      <c r="T15" s="30">
        <v>0</v>
      </c>
      <c r="U15" s="28">
        <f t="shared" si="0"/>
        <v>0.38095238095238093</v>
      </c>
      <c r="V15" s="28">
        <f t="shared" si="1"/>
        <v>0.42105263157894735</v>
      </c>
      <c r="W15" s="28">
        <f t="shared" si="2"/>
        <v>0.80200501253132828</v>
      </c>
      <c r="X15" s="191">
        <f t="shared" si="3"/>
        <v>0.31578947368421051</v>
      </c>
      <c r="Z15" s="190" t="s">
        <v>207</v>
      </c>
      <c r="AA15" s="30">
        <v>1</v>
      </c>
      <c r="AB15" s="30">
        <v>0</v>
      </c>
      <c r="AC15" s="30">
        <v>0</v>
      </c>
      <c r="AD15" s="38">
        <v>0.66666666666666663</v>
      </c>
      <c r="AE15" s="30">
        <v>3</v>
      </c>
      <c r="AF15" s="30">
        <v>3</v>
      </c>
      <c r="AG15" s="30">
        <v>0</v>
      </c>
      <c r="AH15" s="30">
        <v>1</v>
      </c>
      <c r="AI15" s="30">
        <v>0</v>
      </c>
      <c r="AJ15" s="30">
        <v>1</v>
      </c>
      <c r="AK15" s="30">
        <v>0</v>
      </c>
      <c r="AL15" s="30">
        <v>1</v>
      </c>
      <c r="AM15" s="30">
        <v>0</v>
      </c>
      <c r="AN15" s="30">
        <v>0</v>
      </c>
      <c r="AO15" s="36">
        <f t="shared" si="4"/>
        <v>31.5</v>
      </c>
      <c r="AP15" s="193">
        <f t="shared" si="5"/>
        <v>4.5</v>
      </c>
    </row>
    <row r="16" spans="2:42" x14ac:dyDescent="0.25">
      <c r="B16" s="190" t="s">
        <v>77</v>
      </c>
      <c r="C16" s="30">
        <v>6</v>
      </c>
      <c r="D16" s="30">
        <v>12</v>
      </c>
      <c r="E16" s="30">
        <v>9</v>
      </c>
      <c r="F16" s="30">
        <v>0</v>
      </c>
      <c r="G16" s="30">
        <v>1</v>
      </c>
      <c r="H16" s="30">
        <v>1</v>
      </c>
      <c r="I16" s="30">
        <v>0</v>
      </c>
      <c r="J16" s="30">
        <v>0</v>
      </c>
      <c r="K16" s="30">
        <v>0</v>
      </c>
      <c r="L16" s="30">
        <v>1</v>
      </c>
      <c r="M16" s="30">
        <v>3</v>
      </c>
      <c r="N16" s="30">
        <v>0</v>
      </c>
      <c r="O16" s="30">
        <v>4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28">
        <f t="shared" si="0"/>
        <v>0.33333333333333331</v>
      </c>
      <c r="V16" s="28">
        <f t="shared" si="1"/>
        <v>0.1111111111111111</v>
      </c>
      <c r="W16" s="28">
        <f t="shared" si="2"/>
        <v>0.44444444444444442</v>
      </c>
      <c r="X16" s="191">
        <f t="shared" si="3"/>
        <v>0.1111111111111111</v>
      </c>
      <c r="Z16" s="166" t="s">
        <v>34</v>
      </c>
      <c r="AA16" s="167">
        <f>SUM(AA4:AA15)</f>
        <v>34</v>
      </c>
      <c r="AB16" s="167">
        <f t="shared" ref="AB16:AN16" si="6">SUM(AB4:AB15)</f>
        <v>16</v>
      </c>
      <c r="AC16" s="167">
        <f t="shared" si="6"/>
        <v>5</v>
      </c>
      <c r="AD16" s="181">
        <f t="shared" si="6"/>
        <v>108.33333333333333</v>
      </c>
      <c r="AE16" s="167">
        <f t="shared" si="6"/>
        <v>87</v>
      </c>
      <c r="AF16" s="167">
        <f t="shared" si="6"/>
        <v>118</v>
      </c>
      <c r="AG16" s="167">
        <f t="shared" si="6"/>
        <v>6</v>
      </c>
      <c r="AH16" s="167">
        <f t="shared" si="6"/>
        <v>84</v>
      </c>
      <c r="AI16" s="167">
        <f t="shared" si="6"/>
        <v>72</v>
      </c>
      <c r="AJ16" s="167">
        <f t="shared" si="6"/>
        <v>14</v>
      </c>
      <c r="AK16" s="167">
        <f t="shared" si="6"/>
        <v>12</v>
      </c>
      <c r="AL16" s="167">
        <f t="shared" si="6"/>
        <v>6</v>
      </c>
      <c r="AM16" s="167">
        <f t="shared" si="6"/>
        <v>11</v>
      </c>
      <c r="AN16" s="167">
        <f t="shared" si="6"/>
        <v>2</v>
      </c>
      <c r="AO16" s="171">
        <f t="shared" ref="AO16" si="7">AE16*7/AD16</f>
        <v>5.6215384615384618</v>
      </c>
      <c r="AP16" s="172">
        <f t="shared" ref="AP16" si="8">(AF16+AI16)/AD16</f>
        <v>1.7538461538461538</v>
      </c>
    </row>
    <row r="17" spans="2:24" x14ac:dyDescent="0.25">
      <c r="B17" s="190" t="s">
        <v>22</v>
      </c>
      <c r="C17" s="30">
        <v>7</v>
      </c>
      <c r="D17" s="30">
        <v>16</v>
      </c>
      <c r="E17" s="30">
        <v>14</v>
      </c>
      <c r="F17" s="30">
        <v>2</v>
      </c>
      <c r="G17" s="30">
        <v>3</v>
      </c>
      <c r="H17" s="30">
        <v>1</v>
      </c>
      <c r="I17" s="30">
        <v>1</v>
      </c>
      <c r="J17" s="30">
        <v>0</v>
      </c>
      <c r="K17" s="30">
        <v>1</v>
      </c>
      <c r="L17" s="30">
        <v>5</v>
      </c>
      <c r="M17" s="30">
        <v>1</v>
      </c>
      <c r="N17" s="30">
        <v>0</v>
      </c>
      <c r="O17" s="30">
        <v>6</v>
      </c>
      <c r="P17" s="30">
        <v>1</v>
      </c>
      <c r="Q17" s="30">
        <v>1</v>
      </c>
      <c r="R17" s="30">
        <v>1</v>
      </c>
      <c r="S17" s="30">
        <v>0</v>
      </c>
      <c r="T17" s="30">
        <v>0</v>
      </c>
      <c r="U17" s="28">
        <f t="shared" si="0"/>
        <v>0.3125</v>
      </c>
      <c r="V17" s="28">
        <f t="shared" si="1"/>
        <v>0.5</v>
      </c>
      <c r="W17" s="28">
        <f t="shared" si="2"/>
        <v>0.8125</v>
      </c>
      <c r="X17" s="191">
        <f t="shared" si="3"/>
        <v>0.21428571428571427</v>
      </c>
    </row>
    <row r="18" spans="2:24" x14ac:dyDescent="0.25">
      <c r="B18" s="190" t="s">
        <v>29</v>
      </c>
      <c r="C18" s="30">
        <v>3</v>
      </c>
      <c r="D18" s="30">
        <v>10</v>
      </c>
      <c r="E18" s="30">
        <v>6</v>
      </c>
      <c r="F18" s="30">
        <v>1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1</v>
      </c>
      <c r="M18" s="30">
        <v>4</v>
      </c>
      <c r="N18" s="30">
        <v>0</v>
      </c>
      <c r="O18" s="30">
        <v>3</v>
      </c>
      <c r="P18" s="30">
        <v>0</v>
      </c>
      <c r="Q18" s="30">
        <v>0</v>
      </c>
      <c r="R18" s="30">
        <v>0</v>
      </c>
      <c r="S18" s="30">
        <v>1</v>
      </c>
      <c r="T18" s="30">
        <v>0</v>
      </c>
      <c r="U18" s="28">
        <f t="shared" si="0"/>
        <v>0.4</v>
      </c>
      <c r="V18" s="28">
        <f t="shared" si="1"/>
        <v>0</v>
      </c>
      <c r="W18" s="28">
        <f t="shared" si="2"/>
        <v>0.4</v>
      </c>
      <c r="X18" s="191">
        <f t="shared" si="3"/>
        <v>0</v>
      </c>
    </row>
    <row r="19" spans="2:24" x14ac:dyDescent="0.25">
      <c r="B19" s="170" t="s">
        <v>13</v>
      </c>
      <c r="C19" s="1">
        <v>12</v>
      </c>
      <c r="D19" s="1">
        <v>31</v>
      </c>
      <c r="E19" s="1">
        <v>28</v>
      </c>
      <c r="F19" s="1">
        <v>4</v>
      </c>
      <c r="G19" s="1">
        <v>8</v>
      </c>
      <c r="H19" s="1">
        <v>5</v>
      </c>
      <c r="I19" s="1">
        <v>2</v>
      </c>
      <c r="J19" s="1">
        <v>0</v>
      </c>
      <c r="K19" s="1">
        <v>1</v>
      </c>
      <c r="L19" s="1">
        <v>5</v>
      </c>
      <c r="M19" s="1">
        <v>3</v>
      </c>
      <c r="N19" s="1">
        <v>0</v>
      </c>
      <c r="O19" s="1">
        <v>10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2">
        <f t="shared" si="0"/>
        <v>0.35483870967741937</v>
      </c>
      <c r="V19" s="12">
        <f t="shared" si="1"/>
        <v>0.4642857142857143</v>
      </c>
      <c r="W19" s="12">
        <f t="shared" si="2"/>
        <v>0.81912442396313367</v>
      </c>
      <c r="X19" s="154">
        <f t="shared" si="3"/>
        <v>0.2857142857142857</v>
      </c>
    </row>
    <row r="20" spans="2:24" x14ac:dyDescent="0.25">
      <c r="B20" s="170" t="s">
        <v>8</v>
      </c>
      <c r="C20" s="1">
        <v>2</v>
      </c>
      <c r="D20" s="1">
        <v>6</v>
      </c>
      <c r="E20" s="1">
        <v>5</v>
      </c>
      <c r="F20" s="1">
        <v>2</v>
      </c>
      <c r="G20" s="1">
        <v>1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1</v>
      </c>
      <c r="N20" s="1">
        <v>0</v>
      </c>
      <c r="O20" s="1">
        <v>3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2">
        <f t="shared" si="0"/>
        <v>0.33333333333333331</v>
      </c>
      <c r="V20" s="12">
        <f t="shared" si="1"/>
        <v>0.4</v>
      </c>
      <c r="W20" s="12">
        <f t="shared" si="2"/>
        <v>0.73333333333333339</v>
      </c>
      <c r="X20" s="154">
        <f t="shared" si="3"/>
        <v>0.2</v>
      </c>
    </row>
    <row r="21" spans="2:24" x14ac:dyDescent="0.25">
      <c r="B21" s="170" t="s">
        <v>6</v>
      </c>
      <c r="C21" s="1">
        <v>12</v>
      </c>
      <c r="D21" s="1">
        <v>34</v>
      </c>
      <c r="E21" s="1">
        <v>27</v>
      </c>
      <c r="F21" s="1">
        <v>8</v>
      </c>
      <c r="G21" s="1">
        <v>10</v>
      </c>
      <c r="H21" s="1">
        <v>9</v>
      </c>
      <c r="I21" s="1">
        <v>1</v>
      </c>
      <c r="J21" s="1">
        <v>0</v>
      </c>
      <c r="K21" s="1">
        <v>0</v>
      </c>
      <c r="L21" s="1">
        <v>4</v>
      </c>
      <c r="M21" s="1">
        <v>4</v>
      </c>
      <c r="N21" s="3">
        <v>2</v>
      </c>
      <c r="O21" s="1">
        <v>3</v>
      </c>
      <c r="P21" s="1">
        <v>1</v>
      </c>
      <c r="Q21" s="1">
        <v>0</v>
      </c>
      <c r="R21" s="1">
        <v>2</v>
      </c>
      <c r="S21" s="1">
        <v>3</v>
      </c>
      <c r="T21" s="1">
        <v>0</v>
      </c>
      <c r="U21" s="12">
        <f t="shared" si="0"/>
        <v>0.44117647058823528</v>
      </c>
      <c r="V21" s="12">
        <f t="shared" si="1"/>
        <v>0.40740740740740738</v>
      </c>
      <c r="W21" s="12">
        <f t="shared" si="2"/>
        <v>0.84858387799564272</v>
      </c>
      <c r="X21" s="154">
        <f t="shared" si="3"/>
        <v>0.37037037037037035</v>
      </c>
    </row>
    <row r="22" spans="2:24" x14ac:dyDescent="0.25">
      <c r="B22" s="166" t="s">
        <v>34</v>
      </c>
      <c r="C22" s="167">
        <f>SUM(C4:C21)</f>
        <v>174</v>
      </c>
      <c r="D22" s="167">
        <f t="shared" ref="D22:T22" si="9">SUM(D4:D21)</f>
        <v>529</v>
      </c>
      <c r="E22" s="167">
        <f t="shared" si="9"/>
        <v>446</v>
      </c>
      <c r="F22" s="167">
        <f t="shared" si="9"/>
        <v>94</v>
      </c>
      <c r="G22" s="167">
        <f t="shared" si="9"/>
        <v>129</v>
      </c>
      <c r="H22" s="167">
        <f t="shared" si="9"/>
        <v>92</v>
      </c>
      <c r="I22" s="167">
        <f t="shared" si="9"/>
        <v>28</v>
      </c>
      <c r="J22" s="167">
        <f t="shared" si="9"/>
        <v>0</v>
      </c>
      <c r="K22" s="167">
        <f t="shared" si="9"/>
        <v>9</v>
      </c>
      <c r="L22" s="167">
        <f t="shared" si="9"/>
        <v>81</v>
      </c>
      <c r="M22" s="167">
        <f t="shared" si="9"/>
        <v>59</v>
      </c>
      <c r="N22" s="167">
        <f t="shared" si="9"/>
        <v>8</v>
      </c>
      <c r="O22" s="167">
        <f t="shared" si="9"/>
        <v>112</v>
      </c>
      <c r="P22" s="167">
        <f t="shared" si="9"/>
        <v>16</v>
      </c>
      <c r="Q22" s="167">
        <f t="shared" si="9"/>
        <v>14</v>
      </c>
      <c r="R22" s="167">
        <f t="shared" si="9"/>
        <v>19</v>
      </c>
      <c r="S22" s="167">
        <f t="shared" si="9"/>
        <v>27</v>
      </c>
      <c r="T22" s="167">
        <f t="shared" si="9"/>
        <v>7</v>
      </c>
      <c r="U22" s="168">
        <f t="shared" ref="U22" si="10">(G22+M22+P22)/(E22+M22+P22+N22)</f>
        <v>0.38563327032136108</v>
      </c>
      <c r="V22" s="168">
        <f t="shared" ref="V22" si="11">(H22+I22*2+J22*3+K22*4)/E22</f>
        <v>0.41255605381165922</v>
      </c>
      <c r="W22" s="168">
        <f t="shared" ref="W22" si="12">U22+V22</f>
        <v>0.79818932413302024</v>
      </c>
      <c r="X22" s="169">
        <f t="shared" ref="X22" si="13">G22/E22</f>
        <v>0.28923766816143498</v>
      </c>
    </row>
  </sheetData>
  <sortState xmlns:xlrd2="http://schemas.microsoft.com/office/spreadsheetml/2017/richdata2" ref="Y4:AP15">
    <sortCondition ref="Y4:Y1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DC7F2-0919-4C3E-A06C-9019D9961F87}">
  <dimension ref="B1:AQ46"/>
  <sheetViews>
    <sheetView showGridLines="0" zoomScaleNormal="100" workbookViewId="0"/>
  </sheetViews>
  <sheetFormatPr defaultRowHeight="15" x14ac:dyDescent="0.25"/>
  <cols>
    <col min="1" max="1" width="9.140625" style="1"/>
    <col min="2" max="2" width="19.28515625" style="7" customWidth="1"/>
    <col min="3" max="20" width="4.7109375" style="1" customWidth="1"/>
    <col min="21" max="21" width="5.5703125" style="1" customWidth="1"/>
    <col min="22" max="26" width="6" style="1" customWidth="1"/>
    <col min="27" max="27" width="19.28515625" style="1" customWidth="1"/>
    <col min="28" max="30" width="4.7109375" style="1" customWidth="1"/>
    <col min="31" max="31" width="9.140625" style="1"/>
    <col min="32" max="41" width="4.7109375" style="1" customWidth="1"/>
    <col min="42" max="42" width="9.140625" style="1"/>
    <col min="43" max="43" width="7.7109375" style="1" customWidth="1"/>
    <col min="44" max="16384" width="9.140625" style="1"/>
  </cols>
  <sheetData>
    <row r="1" spans="2:43" ht="18.75" x14ac:dyDescent="0.3">
      <c r="B1" s="174" t="s">
        <v>234</v>
      </c>
      <c r="K1" s="146" t="s">
        <v>247</v>
      </c>
      <c r="AA1" s="3" t="s">
        <v>235</v>
      </c>
      <c r="AG1" s="149" t="s">
        <v>248</v>
      </c>
    </row>
    <row r="2" spans="2:43" ht="18.75" x14ac:dyDescent="0.3">
      <c r="B2"/>
      <c r="AG2" s="149"/>
    </row>
    <row r="3" spans="2:43" ht="15.75" x14ac:dyDescent="0.25">
      <c r="B3" s="178" t="s">
        <v>237</v>
      </c>
      <c r="C3" s="147" t="s">
        <v>48</v>
      </c>
      <c r="D3" s="147" t="s">
        <v>49</v>
      </c>
      <c r="E3" s="147" t="s">
        <v>0</v>
      </c>
      <c r="F3" s="147" t="s">
        <v>1</v>
      </c>
      <c r="G3" s="147" t="s">
        <v>2</v>
      </c>
      <c r="H3" s="147" t="s">
        <v>9</v>
      </c>
      <c r="I3" s="147" t="s">
        <v>11</v>
      </c>
      <c r="J3" s="147" t="s">
        <v>50</v>
      </c>
      <c r="K3" s="147" t="s">
        <v>51</v>
      </c>
      <c r="L3" s="147" t="s">
        <v>3</v>
      </c>
      <c r="M3" s="147" t="s">
        <v>4</v>
      </c>
      <c r="N3" s="147" t="s">
        <v>52</v>
      </c>
      <c r="O3" s="147" t="s">
        <v>5</v>
      </c>
      <c r="P3" s="147" t="s">
        <v>53</v>
      </c>
      <c r="Q3" s="147" t="s">
        <v>54</v>
      </c>
      <c r="R3" s="147" t="s">
        <v>55</v>
      </c>
      <c r="S3" s="147" t="s">
        <v>56</v>
      </c>
      <c r="T3" s="147" t="s">
        <v>57</v>
      </c>
      <c r="U3" s="147" t="s">
        <v>58</v>
      </c>
      <c r="V3" s="147" t="s">
        <v>59</v>
      </c>
      <c r="W3" s="147" t="s">
        <v>60</v>
      </c>
      <c r="X3" s="148" t="s">
        <v>61</v>
      </c>
      <c r="Y3" s="17"/>
      <c r="Z3" s="12"/>
      <c r="AA3" s="152" t="s">
        <v>237</v>
      </c>
      <c r="AB3" s="150" t="s">
        <v>67</v>
      </c>
      <c r="AC3" s="150" t="s">
        <v>68</v>
      </c>
      <c r="AD3" s="150" t="s">
        <v>69</v>
      </c>
      <c r="AE3" s="150" t="s">
        <v>20</v>
      </c>
      <c r="AF3" s="150" t="s">
        <v>21</v>
      </c>
      <c r="AG3" s="150" t="s">
        <v>70</v>
      </c>
      <c r="AH3" s="150" t="s">
        <v>51</v>
      </c>
      <c r="AI3" s="150" t="s">
        <v>5</v>
      </c>
      <c r="AJ3" s="150" t="s">
        <v>4</v>
      </c>
      <c r="AK3" s="150" t="s">
        <v>53</v>
      </c>
      <c r="AL3" s="150" t="s">
        <v>71</v>
      </c>
      <c r="AM3" s="150" t="s">
        <v>72</v>
      </c>
      <c r="AN3" s="150" t="s">
        <v>73</v>
      </c>
      <c r="AO3" s="150" t="s">
        <v>74</v>
      </c>
      <c r="AP3" s="150" t="s">
        <v>75</v>
      </c>
      <c r="AQ3" s="151" t="s">
        <v>76</v>
      </c>
    </row>
    <row r="4" spans="2:43" x14ac:dyDescent="0.25">
      <c r="B4" s="199" t="s">
        <v>245</v>
      </c>
      <c r="C4" s="30">
        <v>23</v>
      </c>
      <c r="D4" s="30">
        <v>66</v>
      </c>
      <c r="E4" s="30">
        <v>50</v>
      </c>
      <c r="F4" s="30">
        <v>9</v>
      </c>
      <c r="G4" s="30">
        <v>10</v>
      </c>
      <c r="H4" s="30">
        <v>9</v>
      </c>
      <c r="I4" s="30">
        <v>1</v>
      </c>
      <c r="J4" s="30">
        <v>0</v>
      </c>
      <c r="K4" s="30">
        <v>0</v>
      </c>
      <c r="L4" s="30">
        <v>6</v>
      </c>
      <c r="M4" s="30">
        <v>13</v>
      </c>
      <c r="N4" s="30">
        <v>0</v>
      </c>
      <c r="O4" s="30">
        <v>12</v>
      </c>
      <c r="P4" s="30">
        <v>3</v>
      </c>
      <c r="Q4" s="30">
        <v>1</v>
      </c>
      <c r="R4" s="30">
        <v>2</v>
      </c>
      <c r="S4" s="30">
        <v>3</v>
      </c>
      <c r="T4" s="30">
        <v>0</v>
      </c>
      <c r="U4" s="28">
        <f t="shared" ref="U4:U28" si="0">(G4+M4+P4)/(E4+M4+P4+N4)</f>
        <v>0.39393939393939392</v>
      </c>
      <c r="V4" s="28">
        <f t="shared" ref="V4:V28" si="1">(H4+I4*2+J4*3+K4*4)/E4</f>
        <v>0.22</v>
      </c>
      <c r="W4" s="28">
        <f t="shared" ref="W4:W28" si="2">U4+V4</f>
        <v>0.6139393939393939</v>
      </c>
      <c r="X4" s="191">
        <f t="shared" ref="X4:X28" si="3">G4/E4</f>
        <v>0.2</v>
      </c>
      <c r="Y4" s="12"/>
      <c r="Z4" s="10"/>
      <c r="AA4" s="199" t="s">
        <v>22</v>
      </c>
      <c r="AB4" s="30">
        <v>6</v>
      </c>
      <c r="AC4" s="30">
        <v>0</v>
      </c>
      <c r="AD4" s="30">
        <v>0</v>
      </c>
      <c r="AE4" s="38">
        <v>10.333333333333334</v>
      </c>
      <c r="AF4" s="30">
        <v>0</v>
      </c>
      <c r="AG4" s="30">
        <v>7</v>
      </c>
      <c r="AH4" s="45">
        <v>0</v>
      </c>
      <c r="AI4" s="30">
        <v>7</v>
      </c>
      <c r="AJ4" s="30">
        <v>1</v>
      </c>
      <c r="AK4" s="45">
        <v>0</v>
      </c>
      <c r="AL4" s="45">
        <v>2</v>
      </c>
      <c r="AM4" s="30">
        <v>0</v>
      </c>
      <c r="AN4" s="45">
        <v>0</v>
      </c>
      <c r="AO4" s="30">
        <v>0</v>
      </c>
      <c r="AP4" s="83">
        <f>AF4*7/AE4</f>
        <v>0</v>
      </c>
      <c r="AQ4" s="193">
        <f t="shared" ref="AQ4:AQ18" si="4">(AG4+AJ4)/AE4</f>
        <v>0.77419354838709675</v>
      </c>
    </row>
    <row r="5" spans="2:43" x14ac:dyDescent="0.25">
      <c r="B5" s="190" t="s">
        <v>14</v>
      </c>
      <c r="C5" s="30">
        <v>36</v>
      </c>
      <c r="D5" s="30">
        <v>127</v>
      </c>
      <c r="E5" s="30">
        <v>101</v>
      </c>
      <c r="F5" s="30">
        <v>24</v>
      </c>
      <c r="G5" s="30">
        <v>29</v>
      </c>
      <c r="H5" s="30">
        <v>19</v>
      </c>
      <c r="I5" s="45">
        <v>8</v>
      </c>
      <c r="J5" s="30">
        <v>0</v>
      </c>
      <c r="K5" s="30">
        <v>2</v>
      </c>
      <c r="L5" s="30">
        <v>18</v>
      </c>
      <c r="M5" s="45">
        <v>17</v>
      </c>
      <c r="N5" s="30">
        <v>2</v>
      </c>
      <c r="O5" s="30">
        <v>28</v>
      </c>
      <c r="P5" s="30">
        <v>5</v>
      </c>
      <c r="Q5" s="30">
        <v>4</v>
      </c>
      <c r="R5" s="30">
        <v>1</v>
      </c>
      <c r="S5" s="30">
        <v>13</v>
      </c>
      <c r="T5" s="30">
        <v>2</v>
      </c>
      <c r="U5" s="28">
        <f t="shared" si="0"/>
        <v>0.40799999999999997</v>
      </c>
      <c r="V5" s="28">
        <f t="shared" si="1"/>
        <v>0.42574257425742573</v>
      </c>
      <c r="W5" s="28">
        <f t="shared" si="2"/>
        <v>0.83374257425742571</v>
      </c>
      <c r="X5" s="191">
        <f t="shared" si="3"/>
        <v>0.28712871287128711</v>
      </c>
      <c r="Y5" s="12"/>
      <c r="Z5" s="10"/>
      <c r="AA5" s="199" t="s">
        <v>7</v>
      </c>
      <c r="AB5" s="30">
        <v>10</v>
      </c>
      <c r="AC5" s="30">
        <v>0</v>
      </c>
      <c r="AD5" s="30">
        <v>0</v>
      </c>
      <c r="AE5" s="30">
        <v>13</v>
      </c>
      <c r="AF5" s="30">
        <v>1</v>
      </c>
      <c r="AG5" s="45">
        <v>5</v>
      </c>
      <c r="AH5" s="45">
        <v>0</v>
      </c>
      <c r="AI5" s="30">
        <v>13</v>
      </c>
      <c r="AJ5" s="30">
        <v>1</v>
      </c>
      <c r="AK5" s="30">
        <v>1</v>
      </c>
      <c r="AL5" s="45">
        <v>2</v>
      </c>
      <c r="AM5" s="30">
        <v>0</v>
      </c>
      <c r="AN5" s="45">
        <v>0</v>
      </c>
      <c r="AO5" s="45">
        <v>3</v>
      </c>
      <c r="AP5" s="36">
        <f>AF5*7.5/AE5</f>
        <v>0.57692307692307687</v>
      </c>
      <c r="AQ5" s="194">
        <f t="shared" si="4"/>
        <v>0.46153846153846156</v>
      </c>
    </row>
    <row r="6" spans="2:43" x14ac:dyDescent="0.25">
      <c r="B6" s="190" t="s">
        <v>15</v>
      </c>
      <c r="C6" s="27">
        <v>29</v>
      </c>
      <c r="D6" s="27">
        <v>85</v>
      </c>
      <c r="E6" s="27">
        <v>67</v>
      </c>
      <c r="F6" s="27">
        <v>16</v>
      </c>
      <c r="G6" s="27">
        <v>22</v>
      </c>
      <c r="H6" s="27">
        <v>19</v>
      </c>
      <c r="I6" s="27">
        <v>3</v>
      </c>
      <c r="J6" s="27">
        <v>0</v>
      </c>
      <c r="K6" s="27">
        <v>0</v>
      </c>
      <c r="L6" s="27">
        <v>14</v>
      </c>
      <c r="M6" s="27">
        <v>9</v>
      </c>
      <c r="N6" s="27">
        <v>1</v>
      </c>
      <c r="O6" s="27">
        <v>16</v>
      </c>
      <c r="P6" s="27">
        <v>8</v>
      </c>
      <c r="Q6" s="27">
        <v>1</v>
      </c>
      <c r="R6" s="27">
        <v>2</v>
      </c>
      <c r="S6" s="27">
        <v>7</v>
      </c>
      <c r="T6" s="27">
        <v>4</v>
      </c>
      <c r="U6" s="28">
        <f t="shared" si="0"/>
        <v>0.45882352941176469</v>
      </c>
      <c r="V6" s="28">
        <f t="shared" si="1"/>
        <v>0.37313432835820898</v>
      </c>
      <c r="W6" s="28">
        <f t="shared" si="2"/>
        <v>0.83195785776997366</v>
      </c>
      <c r="X6" s="191">
        <f t="shared" si="3"/>
        <v>0.32835820895522388</v>
      </c>
      <c r="Y6" s="12"/>
      <c r="Z6" s="10"/>
      <c r="AA6" s="199" t="s">
        <v>62</v>
      </c>
      <c r="AB6" s="30">
        <v>10</v>
      </c>
      <c r="AC6" s="30">
        <v>6</v>
      </c>
      <c r="AD6" s="45">
        <v>1</v>
      </c>
      <c r="AE6" s="30">
        <v>41</v>
      </c>
      <c r="AF6" s="30">
        <v>15</v>
      </c>
      <c r="AG6" s="30">
        <v>34</v>
      </c>
      <c r="AH6" s="45">
        <v>0</v>
      </c>
      <c r="AI6" s="30">
        <v>48</v>
      </c>
      <c r="AJ6" s="30">
        <v>22</v>
      </c>
      <c r="AK6" s="45">
        <v>0</v>
      </c>
      <c r="AL6" s="30">
        <v>4</v>
      </c>
      <c r="AM6" s="45">
        <v>6</v>
      </c>
      <c r="AN6" s="30">
        <v>2</v>
      </c>
      <c r="AO6" s="30">
        <v>1</v>
      </c>
      <c r="AP6" s="36">
        <f>AF6*7.5/AE6</f>
        <v>2.7439024390243905</v>
      </c>
      <c r="AQ6" s="193">
        <f t="shared" si="4"/>
        <v>1.3658536585365855</v>
      </c>
    </row>
    <row r="7" spans="2:43" x14ac:dyDescent="0.25">
      <c r="B7" s="199" t="s">
        <v>12</v>
      </c>
      <c r="C7" s="30">
        <v>30</v>
      </c>
      <c r="D7" s="30">
        <v>104</v>
      </c>
      <c r="E7" s="30">
        <v>84</v>
      </c>
      <c r="F7" s="30">
        <v>18</v>
      </c>
      <c r="G7" s="30">
        <v>22</v>
      </c>
      <c r="H7" s="30">
        <v>12</v>
      </c>
      <c r="I7" s="45">
        <v>8</v>
      </c>
      <c r="J7" s="30">
        <v>0</v>
      </c>
      <c r="K7" s="30">
        <v>2</v>
      </c>
      <c r="L7" s="30">
        <v>25</v>
      </c>
      <c r="M7" s="30">
        <v>14</v>
      </c>
      <c r="N7" s="30">
        <v>1</v>
      </c>
      <c r="O7" s="30">
        <v>20</v>
      </c>
      <c r="P7" s="30">
        <v>5</v>
      </c>
      <c r="Q7" s="30">
        <v>3</v>
      </c>
      <c r="R7" s="30">
        <v>1</v>
      </c>
      <c r="S7" s="30">
        <v>0</v>
      </c>
      <c r="T7" s="30">
        <v>0</v>
      </c>
      <c r="U7" s="28">
        <f t="shared" si="0"/>
        <v>0.39423076923076922</v>
      </c>
      <c r="V7" s="28">
        <f t="shared" si="1"/>
        <v>0.42857142857142855</v>
      </c>
      <c r="W7" s="28">
        <f t="shared" si="2"/>
        <v>0.82280219780219777</v>
      </c>
      <c r="X7" s="191">
        <f t="shared" si="3"/>
        <v>0.26190476190476192</v>
      </c>
      <c r="Y7" s="12"/>
      <c r="Z7" s="10"/>
      <c r="AA7" s="199" t="s">
        <v>25</v>
      </c>
      <c r="AB7" s="30">
        <v>1</v>
      </c>
      <c r="AC7" s="30">
        <v>7</v>
      </c>
      <c r="AD7" s="45">
        <v>1</v>
      </c>
      <c r="AE7" s="38">
        <v>37.333333333333336</v>
      </c>
      <c r="AF7" s="30">
        <v>13</v>
      </c>
      <c r="AG7" s="30">
        <v>34</v>
      </c>
      <c r="AH7" s="30">
        <v>2</v>
      </c>
      <c r="AI7" s="30">
        <v>28</v>
      </c>
      <c r="AJ7" s="30">
        <v>24</v>
      </c>
      <c r="AK7" s="30">
        <v>1</v>
      </c>
      <c r="AL7" s="30">
        <v>3</v>
      </c>
      <c r="AM7" s="30">
        <v>3</v>
      </c>
      <c r="AN7" s="30">
        <v>2</v>
      </c>
      <c r="AO7" s="30">
        <v>0</v>
      </c>
      <c r="AP7" s="36">
        <f>AF7*8/AE7</f>
        <v>2.7857142857142856</v>
      </c>
      <c r="AQ7" s="193">
        <f t="shared" si="4"/>
        <v>1.5535714285714284</v>
      </c>
    </row>
    <row r="8" spans="2:43" x14ac:dyDescent="0.25">
      <c r="B8" s="190" t="s">
        <v>24</v>
      </c>
      <c r="C8" s="30">
        <v>1</v>
      </c>
      <c r="D8" s="30">
        <v>1</v>
      </c>
      <c r="E8" s="30">
        <v>1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1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28">
        <f t="shared" si="0"/>
        <v>0</v>
      </c>
      <c r="V8" s="28">
        <f t="shared" si="1"/>
        <v>0</v>
      </c>
      <c r="W8" s="28">
        <f t="shared" si="2"/>
        <v>0</v>
      </c>
      <c r="X8" s="191">
        <f t="shared" si="3"/>
        <v>0</v>
      </c>
      <c r="Y8" s="12"/>
      <c r="Z8" s="10"/>
      <c r="AA8" s="199" t="s">
        <v>24</v>
      </c>
      <c r="AB8" s="30">
        <v>11</v>
      </c>
      <c r="AC8" s="30">
        <v>7</v>
      </c>
      <c r="AD8" s="45">
        <v>1</v>
      </c>
      <c r="AE8" s="38">
        <v>44.333333333333336</v>
      </c>
      <c r="AF8" s="30">
        <v>21</v>
      </c>
      <c r="AG8" s="30">
        <v>44</v>
      </c>
      <c r="AH8" s="30">
        <v>3</v>
      </c>
      <c r="AI8" s="45">
        <v>50</v>
      </c>
      <c r="AJ8" s="45">
        <v>26</v>
      </c>
      <c r="AK8" s="30">
        <v>3</v>
      </c>
      <c r="AL8" s="30">
        <v>8</v>
      </c>
      <c r="AM8" s="30">
        <v>5</v>
      </c>
      <c r="AN8" s="30">
        <v>4</v>
      </c>
      <c r="AO8" s="30">
        <v>0</v>
      </c>
      <c r="AP8" s="36">
        <f>AF8*8/AE8</f>
        <v>3.7894736842105261</v>
      </c>
      <c r="AQ8" s="193">
        <f t="shared" si="4"/>
        <v>1.5789473684210527</v>
      </c>
    </row>
    <row r="9" spans="2:43" x14ac:dyDescent="0.25">
      <c r="B9" s="170" t="s">
        <v>211</v>
      </c>
      <c r="C9" s="1">
        <v>1</v>
      </c>
      <c r="D9" s="1">
        <v>4</v>
      </c>
      <c r="E9" s="1">
        <v>3</v>
      </c>
      <c r="F9" s="1">
        <v>1</v>
      </c>
      <c r="G9" s="1">
        <v>1</v>
      </c>
      <c r="H9" s="1">
        <v>1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2">
        <f t="shared" si="0"/>
        <v>0.5</v>
      </c>
      <c r="V9" s="12">
        <f t="shared" si="1"/>
        <v>0.33333333333333331</v>
      </c>
      <c r="W9" s="12">
        <f t="shared" si="2"/>
        <v>0.83333333333333326</v>
      </c>
      <c r="X9" s="154">
        <f t="shared" si="3"/>
        <v>0.33333333333333331</v>
      </c>
      <c r="Y9" s="12"/>
      <c r="Z9" s="10"/>
      <c r="AA9" s="179" t="s">
        <v>26</v>
      </c>
      <c r="AB9" s="3">
        <v>13</v>
      </c>
      <c r="AC9" s="3">
        <v>11</v>
      </c>
      <c r="AD9" s="3">
        <v>1</v>
      </c>
      <c r="AE9" s="25">
        <v>55.666666666666664</v>
      </c>
      <c r="AF9" s="3">
        <v>33</v>
      </c>
      <c r="AG9" s="1">
        <v>68</v>
      </c>
      <c r="AH9" s="1">
        <v>2</v>
      </c>
      <c r="AI9" s="1">
        <v>38</v>
      </c>
      <c r="AJ9" s="1">
        <v>23</v>
      </c>
      <c r="AK9" s="1">
        <v>11</v>
      </c>
      <c r="AL9" s="1">
        <v>3</v>
      </c>
      <c r="AM9" s="1">
        <v>4</v>
      </c>
      <c r="AN9" s="1">
        <v>3</v>
      </c>
      <c r="AO9" s="1">
        <v>0</v>
      </c>
      <c r="AP9" s="15">
        <f>AF9*8/AE9</f>
        <v>4.7425149700598803</v>
      </c>
      <c r="AQ9" s="163">
        <f t="shared" si="4"/>
        <v>1.6347305389221558</v>
      </c>
    </row>
    <row r="10" spans="2:43" x14ac:dyDescent="0.25">
      <c r="B10" s="170" t="s">
        <v>239</v>
      </c>
      <c r="C10" s="3">
        <v>37</v>
      </c>
      <c r="D10" s="3">
        <v>125</v>
      </c>
      <c r="E10" s="3">
        <v>106</v>
      </c>
      <c r="F10" s="1">
        <v>21</v>
      </c>
      <c r="G10" s="3">
        <v>39</v>
      </c>
      <c r="H10" s="3">
        <v>28</v>
      </c>
      <c r="I10" s="1">
        <v>6</v>
      </c>
      <c r="J10" s="1">
        <v>0</v>
      </c>
      <c r="K10" s="3">
        <v>5</v>
      </c>
      <c r="L10" s="3">
        <v>28</v>
      </c>
      <c r="M10" s="1">
        <v>11</v>
      </c>
      <c r="N10" s="1">
        <v>3</v>
      </c>
      <c r="O10" s="1">
        <v>12</v>
      </c>
      <c r="P10" s="1">
        <v>5</v>
      </c>
      <c r="Q10" s="1">
        <v>2</v>
      </c>
      <c r="R10" s="1">
        <v>6</v>
      </c>
      <c r="S10" s="1">
        <v>5</v>
      </c>
      <c r="T10" s="1">
        <v>0</v>
      </c>
      <c r="U10" s="12">
        <f t="shared" si="0"/>
        <v>0.44</v>
      </c>
      <c r="V10" s="12">
        <f t="shared" si="1"/>
        <v>0.56603773584905659</v>
      </c>
      <c r="W10" s="12">
        <f t="shared" si="2"/>
        <v>1.0060377358490566</v>
      </c>
      <c r="X10" s="154">
        <f t="shared" si="3"/>
        <v>0.36792452830188677</v>
      </c>
      <c r="Y10" s="12"/>
      <c r="Z10" s="10"/>
      <c r="AA10" s="179" t="s">
        <v>12</v>
      </c>
      <c r="AB10" s="1">
        <v>8</v>
      </c>
      <c r="AC10" s="1">
        <v>2</v>
      </c>
      <c r="AD10" s="3">
        <v>1</v>
      </c>
      <c r="AE10" s="95">
        <v>24.333333333333332</v>
      </c>
      <c r="AF10" s="1">
        <v>15</v>
      </c>
      <c r="AG10" s="1">
        <v>24</v>
      </c>
      <c r="AH10" s="1">
        <v>1</v>
      </c>
      <c r="AI10" s="1">
        <v>14</v>
      </c>
      <c r="AJ10" s="1">
        <v>19</v>
      </c>
      <c r="AK10" s="1">
        <v>1</v>
      </c>
      <c r="AL10" s="1">
        <v>6</v>
      </c>
      <c r="AM10" s="1">
        <v>1</v>
      </c>
      <c r="AN10" s="1">
        <v>1</v>
      </c>
      <c r="AO10" s="1">
        <v>2</v>
      </c>
      <c r="AP10" s="15">
        <f>AF10*8/AE10</f>
        <v>4.9315068493150687</v>
      </c>
      <c r="AQ10" s="163">
        <f t="shared" si="4"/>
        <v>1.7671232876712331</v>
      </c>
    </row>
    <row r="11" spans="2:43" x14ac:dyDescent="0.25">
      <c r="B11" s="170" t="s">
        <v>32</v>
      </c>
      <c r="C11" s="1">
        <v>28</v>
      </c>
      <c r="D11" s="1">
        <v>104</v>
      </c>
      <c r="E11" s="1">
        <v>94</v>
      </c>
      <c r="F11" s="1">
        <v>19</v>
      </c>
      <c r="G11" s="1">
        <v>29</v>
      </c>
      <c r="H11" s="1">
        <v>23</v>
      </c>
      <c r="I11" s="1">
        <v>5</v>
      </c>
      <c r="J11" s="1">
        <v>0</v>
      </c>
      <c r="K11" s="1">
        <v>1</v>
      </c>
      <c r="L11" s="1">
        <v>18</v>
      </c>
      <c r="M11" s="1">
        <v>8</v>
      </c>
      <c r="N11" s="1">
        <v>1</v>
      </c>
      <c r="O11" s="1">
        <v>14</v>
      </c>
      <c r="P11" s="1">
        <v>1</v>
      </c>
      <c r="Q11" s="1">
        <v>5</v>
      </c>
      <c r="R11" s="1">
        <v>3</v>
      </c>
      <c r="S11" s="1">
        <v>10</v>
      </c>
      <c r="T11" s="1">
        <v>1</v>
      </c>
      <c r="U11" s="12">
        <f t="shared" si="0"/>
        <v>0.36538461538461536</v>
      </c>
      <c r="V11" s="12">
        <f t="shared" si="1"/>
        <v>0.39361702127659576</v>
      </c>
      <c r="W11" s="12">
        <f t="shared" si="2"/>
        <v>0.75900163666121112</v>
      </c>
      <c r="X11" s="154">
        <f t="shared" si="3"/>
        <v>0.30851063829787234</v>
      </c>
      <c r="Y11" s="12"/>
      <c r="Z11" s="10"/>
      <c r="AA11" s="179" t="s">
        <v>31</v>
      </c>
      <c r="AB11" s="1">
        <v>12</v>
      </c>
      <c r="AC11" s="1">
        <v>0</v>
      </c>
      <c r="AD11" s="1">
        <v>0</v>
      </c>
      <c r="AE11" s="95">
        <v>14.666666666666666</v>
      </c>
      <c r="AF11" s="1">
        <v>10</v>
      </c>
      <c r="AG11" s="1">
        <v>25</v>
      </c>
      <c r="AH11" s="1">
        <v>2</v>
      </c>
      <c r="AI11" s="1">
        <v>10</v>
      </c>
      <c r="AJ11" s="1">
        <v>7</v>
      </c>
      <c r="AK11" s="1">
        <v>3</v>
      </c>
      <c r="AL11" s="3">
        <v>2</v>
      </c>
      <c r="AM11" s="1">
        <v>3</v>
      </c>
      <c r="AN11" s="3">
        <v>0</v>
      </c>
      <c r="AO11" s="1">
        <v>0</v>
      </c>
      <c r="AP11" s="15">
        <f>AF11*8/AE11</f>
        <v>5.454545454545455</v>
      </c>
      <c r="AQ11" s="163">
        <f t="shared" si="4"/>
        <v>2.1818181818181821</v>
      </c>
    </row>
    <row r="12" spans="2:43" x14ac:dyDescent="0.25">
      <c r="B12" s="170" t="s">
        <v>63</v>
      </c>
      <c r="C12" s="1">
        <v>32</v>
      </c>
      <c r="D12" s="1">
        <v>108</v>
      </c>
      <c r="E12" s="1">
        <v>83</v>
      </c>
      <c r="F12" s="3">
        <v>32</v>
      </c>
      <c r="G12" s="1">
        <v>21</v>
      </c>
      <c r="H12" s="1">
        <v>15</v>
      </c>
      <c r="I12" s="1">
        <v>6</v>
      </c>
      <c r="J12" s="1">
        <v>0</v>
      </c>
      <c r="K12" s="1">
        <v>0</v>
      </c>
      <c r="L12" s="1">
        <v>10</v>
      </c>
      <c r="M12" s="1">
        <v>13</v>
      </c>
      <c r="N12" s="1">
        <v>1</v>
      </c>
      <c r="O12" s="1">
        <v>12</v>
      </c>
      <c r="P12" s="3">
        <v>11</v>
      </c>
      <c r="Q12" s="1">
        <v>3</v>
      </c>
      <c r="R12" s="1">
        <v>8</v>
      </c>
      <c r="S12" s="3">
        <v>20</v>
      </c>
      <c r="T12" s="1">
        <v>4</v>
      </c>
      <c r="U12" s="12">
        <f t="shared" si="0"/>
        <v>0.41666666666666669</v>
      </c>
      <c r="V12" s="12">
        <f t="shared" si="1"/>
        <v>0.3253012048192771</v>
      </c>
      <c r="W12" s="12">
        <f t="shared" si="2"/>
        <v>0.74196787148594379</v>
      </c>
      <c r="X12" s="154">
        <f t="shared" si="3"/>
        <v>0.25301204819277107</v>
      </c>
      <c r="Y12" s="12"/>
      <c r="Z12" s="10"/>
      <c r="AA12" s="179" t="s">
        <v>19</v>
      </c>
      <c r="AB12" s="1">
        <v>11</v>
      </c>
      <c r="AC12" s="1">
        <v>2</v>
      </c>
      <c r="AD12" s="1">
        <v>0</v>
      </c>
      <c r="AE12" s="1">
        <v>22</v>
      </c>
      <c r="AF12" s="1">
        <v>19</v>
      </c>
      <c r="AG12" s="1">
        <v>31</v>
      </c>
      <c r="AH12" s="1">
        <v>1</v>
      </c>
      <c r="AI12" s="1">
        <v>16</v>
      </c>
      <c r="AJ12" s="1">
        <v>19</v>
      </c>
      <c r="AK12" s="1">
        <v>4</v>
      </c>
      <c r="AL12" s="1">
        <v>8</v>
      </c>
      <c r="AM12" s="1">
        <v>0</v>
      </c>
      <c r="AN12" s="3">
        <v>0</v>
      </c>
      <c r="AO12" s="1">
        <v>0</v>
      </c>
      <c r="AP12" s="15">
        <f>AF12*8.5/AE12</f>
        <v>7.3409090909090908</v>
      </c>
      <c r="AQ12" s="163">
        <f t="shared" si="4"/>
        <v>2.2727272727272729</v>
      </c>
    </row>
    <row r="13" spans="2:43" x14ac:dyDescent="0.25">
      <c r="B13" s="170" t="s">
        <v>78</v>
      </c>
      <c r="C13" s="1">
        <v>20</v>
      </c>
      <c r="D13" s="1">
        <v>54</v>
      </c>
      <c r="E13" s="1">
        <v>34</v>
      </c>
      <c r="F13" s="1">
        <v>16</v>
      </c>
      <c r="G13" s="1">
        <v>10</v>
      </c>
      <c r="H13" s="1">
        <v>9</v>
      </c>
      <c r="I13" s="1">
        <v>1</v>
      </c>
      <c r="J13" s="1">
        <v>0</v>
      </c>
      <c r="K13" s="1">
        <v>0</v>
      </c>
      <c r="L13" s="1">
        <v>5</v>
      </c>
      <c r="M13" s="1">
        <v>16</v>
      </c>
      <c r="N13" s="1">
        <v>1</v>
      </c>
      <c r="O13" s="1">
        <v>11</v>
      </c>
      <c r="P13" s="1">
        <v>3</v>
      </c>
      <c r="Q13" s="1">
        <v>0</v>
      </c>
      <c r="R13" s="1">
        <v>0</v>
      </c>
      <c r="S13" s="1">
        <v>7</v>
      </c>
      <c r="T13" s="1">
        <v>1</v>
      </c>
      <c r="U13" s="175">
        <f t="shared" si="0"/>
        <v>0.53703703703703709</v>
      </c>
      <c r="V13" s="12">
        <f t="shared" si="1"/>
        <v>0.3235294117647059</v>
      </c>
      <c r="W13" s="12">
        <f t="shared" si="2"/>
        <v>0.86056644880174304</v>
      </c>
      <c r="X13" s="154">
        <f t="shared" si="3"/>
        <v>0.29411764705882354</v>
      </c>
      <c r="Y13" s="12"/>
      <c r="Z13" s="10"/>
      <c r="AA13" s="179" t="s">
        <v>23</v>
      </c>
      <c r="AB13" s="1">
        <v>9</v>
      </c>
      <c r="AC13" s="1">
        <v>1</v>
      </c>
      <c r="AD13" s="1">
        <v>0</v>
      </c>
      <c r="AE13" s="95">
        <v>13.333333333333334</v>
      </c>
      <c r="AF13" s="1">
        <v>15</v>
      </c>
      <c r="AG13" s="1">
        <v>20</v>
      </c>
      <c r="AH13" s="3">
        <v>0</v>
      </c>
      <c r="AI13" s="1">
        <v>11</v>
      </c>
      <c r="AJ13" s="1">
        <v>12</v>
      </c>
      <c r="AK13" s="1">
        <v>8</v>
      </c>
      <c r="AL13" s="1">
        <v>6</v>
      </c>
      <c r="AM13" s="1">
        <v>1</v>
      </c>
      <c r="AN13" s="3">
        <v>0</v>
      </c>
      <c r="AO13" s="1">
        <v>0</v>
      </c>
      <c r="AP13" s="15">
        <f>AF13*8.5/AE13</f>
        <v>9.5625</v>
      </c>
      <c r="AQ13" s="163">
        <f t="shared" si="4"/>
        <v>2.4</v>
      </c>
    </row>
    <row r="14" spans="2:43" x14ac:dyDescent="0.25">
      <c r="B14" s="190" t="s">
        <v>7</v>
      </c>
      <c r="C14" s="30">
        <v>29</v>
      </c>
      <c r="D14" s="30">
        <v>99</v>
      </c>
      <c r="E14" s="30">
        <v>83</v>
      </c>
      <c r="F14" s="30">
        <v>20</v>
      </c>
      <c r="G14" s="30">
        <v>22</v>
      </c>
      <c r="H14" s="30">
        <v>13</v>
      </c>
      <c r="I14" s="30">
        <v>8</v>
      </c>
      <c r="J14" s="30">
        <v>1</v>
      </c>
      <c r="K14" s="30">
        <v>0</v>
      </c>
      <c r="L14" s="30">
        <v>18</v>
      </c>
      <c r="M14" s="30">
        <v>10</v>
      </c>
      <c r="N14" s="45">
        <v>4</v>
      </c>
      <c r="O14" s="30">
        <v>21</v>
      </c>
      <c r="P14" s="30">
        <v>2</v>
      </c>
      <c r="Q14" s="30">
        <v>6</v>
      </c>
      <c r="R14" s="30">
        <v>7</v>
      </c>
      <c r="S14" s="30">
        <v>2</v>
      </c>
      <c r="T14" s="30">
        <v>0</v>
      </c>
      <c r="U14" s="28">
        <f t="shared" si="0"/>
        <v>0.34343434343434343</v>
      </c>
      <c r="V14" s="28">
        <f t="shared" si="1"/>
        <v>0.38554216867469882</v>
      </c>
      <c r="W14" s="28">
        <f t="shared" si="2"/>
        <v>0.72897651210904224</v>
      </c>
      <c r="X14" s="191">
        <f t="shared" si="3"/>
        <v>0.26506024096385544</v>
      </c>
      <c r="Y14" s="12"/>
      <c r="Z14" s="10"/>
      <c r="AA14" s="199" t="s">
        <v>27</v>
      </c>
      <c r="AB14" s="30">
        <v>10</v>
      </c>
      <c r="AC14" s="30">
        <v>2</v>
      </c>
      <c r="AD14" s="30">
        <v>0</v>
      </c>
      <c r="AE14" s="30">
        <v>15</v>
      </c>
      <c r="AF14" s="30">
        <v>19</v>
      </c>
      <c r="AG14" s="30">
        <v>19</v>
      </c>
      <c r="AH14" s="30">
        <v>1</v>
      </c>
      <c r="AI14" s="30">
        <v>9</v>
      </c>
      <c r="AJ14" s="30">
        <v>20</v>
      </c>
      <c r="AK14" s="30">
        <v>3</v>
      </c>
      <c r="AL14" s="45">
        <v>2</v>
      </c>
      <c r="AM14" s="30">
        <v>0</v>
      </c>
      <c r="AN14" s="30">
        <v>2</v>
      </c>
      <c r="AO14" s="30">
        <v>0</v>
      </c>
      <c r="AP14" s="36">
        <f>AF14*8.5/AE14</f>
        <v>10.766666666666667</v>
      </c>
      <c r="AQ14" s="193">
        <f t="shared" si="4"/>
        <v>2.6</v>
      </c>
    </row>
    <row r="15" spans="2:43" x14ac:dyDescent="0.25">
      <c r="B15" s="190" t="s">
        <v>27</v>
      </c>
      <c r="C15" s="30">
        <v>2</v>
      </c>
      <c r="D15" s="30">
        <v>3</v>
      </c>
      <c r="E15" s="30">
        <v>1</v>
      </c>
      <c r="F15" s="30">
        <v>0</v>
      </c>
      <c r="G15" s="30">
        <v>1</v>
      </c>
      <c r="H15" s="30">
        <v>1</v>
      </c>
      <c r="I15" s="30">
        <v>0</v>
      </c>
      <c r="J15" s="30">
        <v>0</v>
      </c>
      <c r="K15" s="30">
        <v>0</v>
      </c>
      <c r="L15" s="30">
        <v>2</v>
      </c>
      <c r="M15" s="30">
        <v>0</v>
      </c>
      <c r="N15" s="30">
        <v>2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28">
        <f t="shared" si="0"/>
        <v>0.33333333333333331</v>
      </c>
      <c r="V15" s="28">
        <f t="shared" si="1"/>
        <v>1</v>
      </c>
      <c r="W15" s="28">
        <f t="shared" si="2"/>
        <v>1.3333333333333333</v>
      </c>
      <c r="X15" s="191">
        <f t="shared" si="3"/>
        <v>1</v>
      </c>
      <c r="Y15" s="12"/>
      <c r="Z15" s="10"/>
      <c r="AA15" s="199" t="s">
        <v>8</v>
      </c>
      <c r="AB15" s="30">
        <v>6</v>
      </c>
      <c r="AC15" s="30">
        <v>0</v>
      </c>
      <c r="AD15" s="30">
        <v>0</v>
      </c>
      <c r="AE15" s="38">
        <v>8.3333333333333304</v>
      </c>
      <c r="AF15" s="30">
        <v>10</v>
      </c>
      <c r="AG15" s="30">
        <v>4</v>
      </c>
      <c r="AH15" s="30">
        <v>1</v>
      </c>
      <c r="AI15" s="30">
        <v>10</v>
      </c>
      <c r="AJ15" s="30">
        <v>14</v>
      </c>
      <c r="AK15" s="30">
        <v>1</v>
      </c>
      <c r="AL15" s="30">
        <v>3</v>
      </c>
      <c r="AM15" s="30">
        <v>1</v>
      </c>
      <c r="AN15" s="30">
        <v>1</v>
      </c>
      <c r="AO15" s="30">
        <v>0</v>
      </c>
      <c r="AP15" s="36">
        <f>AF15*9/AE15</f>
        <v>10.800000000000004</v>
      </c>
      <c r="AQ15" s="193">
        <f t="shared" si="4"/>
        <v>2.1600000000000006</v>
      </c>
    </row>
    <row r="16" spans="2:43" x14ac:dyDescent="0.25">
      <c r="B16" s="190" t="s">
        <v>31</v>
      </c>
      <c r="C16" s="30">
        <v>2</v>
      </c>
      <c r="D16" s="30">
        <v>4</v>
      </c>
      <c r="E16" s="30">
        <v>4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1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28">
        <f t="shared" si="0"/>
        <v>0</v>
      </c>
      <c r="V16" s="28">
        <f t="shared" si="1"/>
        <v>0</v>
      </c>
      <c r="W16" s="28">
        <f t="shared" si="2"/>
        <v>0</v>
      </c>
      <c r="X16" s="191">
        <f t="shared" si="3"/>
        <v>0</v>
      </c>
      <c r="Y16" s="12"/>
      <c r="Z16" s="10"/>
      <c r="AA16" s="199" t="s">
        <v>240</v>
      </c>
      <c r="AB16" s="30">
        <v>1</v>
      </c>
      <c r="AC16" s="30">
        <v>0</v>
      </c>
      <c r="AD16" s="30">
        <v>0</v>
      </c>
      <c r="AE16" s="30">
        <v>1</v>
      </c>
      <c r="AF16" s="30">
        <v>0</v>
      </c>
      <c r="AG16" s="30">
        <v>0</v>
      </c>
      <c r="AH16" s="30">
        <v>0</v>
      </c>
      <c r="AI16" s="30">
        <v>2</v>
      </c>
      <c r="AJ16" s="30">
        <v>1</v>
      </c>
      <c r="AK16" s="30">
        <v>0</v>
      </c>
      <c r="AL16" s="30">
        <v>1</v>
      </c>
      <c r="AM16" s="30">
        <v>0</v>
      </c>
      <c r="AN16" s="30">
        <v>0</v>
      </c>
      <c r="AO16" s="30">
        <v>0</v>
      </c>
      <c r="AP16" s="36">
        <f>AF16*7/AE16</f>
        <v>0</v>
      </c>
      <c r="AQ16" s="193">
        <f t="shared" si="4"/>
        <v>1</v>
      </c>
    </row>
    <row r="17" spans="2:43" x14ac:dyDescent="0.25">
      <c r="B17" s="190" t="s">
        <v>28</v>
      </c>
      <c r="C17" s="30">
        <v>29</v>
      </c>
      <c r="D17" s="30">
        <v>93</v>
      </c>
      <c r="E17" s="30">
        <v>77</v>
      </c>
      <c r="F17" s="30">
        <v>22</v>
      </c>
      <c r="G17" s="30">
        <v>32</v>
      </c>
      <c r="H17" s="30">
        <v>21</v>
      </c>
      <c r="I17" s="45">
        <v>8</v>
      </c>
      <c r="J17" s="45">
        <v>2</v>
      </c>
      <c r="K17" s="30">
        <v>1</v>
      </c>
      <c r="L17" s="30">
        <v>24</v>
      </c>
      <c r="M17" s="30">
        <v>11</v>
      </c>
      <c r="N17" s="30">
        <v>3</v>
      </c>
      <c r="O17" s="30">
        <v>15</v>
      </c>
      <c r="P17" s="30">
        <v>2</v>
      </c>
      <c r="Q17" s="30">
        <v>5</v>
      </c>
      <c r="R17" s="30">
        <v>3</v>
      </c>
      <c r="S17" s="30">
        <v>4</v>
      </c>
      <c r="T17" s="30">
        <v>1</v>
      </c>
      <c r="U17" s="28">
        <f t="shared" si="0"/>
        <v>0.4838709677419355</v>
      </c>
      <c r="V17" s="61">
        <f t="shared" si="1"/>
        <v>0.61038961038961037</v>
      </c>
      <c r="W17" s="61">
        <f t="shared" si="2"/>
        <v>1.094260578131546</v>
      </c>
      <c r="X17" s="192">
        <f t="shared" si="3"/>
        <v>0.41558441558441561</v>
      </c>
      <c r="Y17" s="175"/>
      <c r="Z17" s="10"/>
      <c r="AA17" s="199" t="s">
        <v>207</v>
      </c>
      <c r="AB17" s="30">
        <v>1</v>
      </c>
      <c r="AC17" s="30">
        <v>0</v>
      </c>
      <c r="AD17" s="30">
        <v>0</v>
      </c>
      <c r="AE17" s="38">
        <v>0.66666666666666663</v>
      </c>
      <c r="AF17" s="30">
        <v>3</v>
      </c>
      <c r="AG17" s="30">
        <v>3</v>
      </c>
      <c r="AH17" s="30">
        <v>0</v>
      </c>
      <c r="AI17" s="30">
        <v>1</v>
      </c>
      <c r="AJ17" s="30">
        <v>0</v>
      </c>
      <c r="AK17" s="30">
        <v>1</v>
      </c>
      <c r="AL17" s="30">
        <v>0</v>
      </c>
      <c r="AM17" s="30">
        <v>1</v>
      </c>
      <c r="AN17" s="30">
        <v>0</v>
      </c>
      <c r="AO17" s="30">
        <v>0</v>
      </c>
      <c r="AP17" s="36">
        <f>AF17*7/AE17</f>
        <v>31.5</v>
      </c>
      <c r="AQ17" s="193">
        <f t="shared" si="4"/>
        <v>4.5</v>
      </c>
    </row>
    <row r="18" spans="2:43" x14ac:dyDescent="0.25">
      <c r="B18" s="190" t="s">
        <v>62</v>
      </c>
      <c r="C18" s="30">
        <v>27</v>
      </c>
      <c r="D18" s="30">
        <v>88</v>
      </c>
      <c r="E18" s="30">
        <v>75</v>
      </c>
      <c r="F18" s="30">
        <v>23</v>
      </c>
      <c r="G18" s="30">
        <v>23</v>
      </c>
      <c r="H18" s="30">
        <v>12</v>
      </c>
      <c r="I18" s="30">
        <v>6</v>
      </c>
      <c r="J18" s="45">
        <v>2</v>
      </c>
      <c r="K18" s="30">
        <v>3</v>
      </c>
      <c r="L18" s="30">
        <v>21</v>
      </c>
      <c r="M18" s="30">
        <v>12</v>
      </c>
      <c r="N18" s="30">
        <v>0</v>
      </c>
      <c r="O18" s="30">
        <v>17</v>
      </c>
      <c r="P18" s="30">
        <v>1</v>
      </c>
      <c r="Q18" s="30">
        <v>2</v>
      </c>
      <c r="R18" s="30">
        <v>4</v>
      </c>
      <c r="S18" s="30">
        <v>1</v>
      </c>
      <c r="T18" s="30">
        <v>1</v>
      </c>
      <c r="U18" s="28">
        <f t="shared" si="0"/>
        <v>0.40909090909090912</v>
      </c>
      <c r="V18" s="28">
        <f t="shared" si="1"/>
        <v>0.56000000000000005</v>
      </c>
      <c r="W18" s="28">
        <f t="shared" si="2"/>
        <v>0.96909090909090922</v>
      </c>
      <c r="X18" s="191">
        <f t="shared" si="3"/>
        <v>0.30666666666666664</v>
      </c>
      <c r="Y18" s="12"/>
      <c r="Z18" s="10"/>
      <c r="AA18" s="199" t="s">
        <v>32</v>
      </c>
      <c r="AB18" s="30">
        <v>1</v>
      </c>
      <c r="AC18" s="30">
        <v>0</v>
      </c>
      <c r="AD18" s="30">
        <v>0</v>
      </c>
      <c r="AE18" s="38">
        <v>0.33333333333333331</v>
      </c>
      <c r="AF18" s="30">
        <v>4</v>
      </c>
      <c r="AG18" s="30">
        <v>2</v>
      </c>
      <c r="AH18" s="30">
        <v>0</v>
      </c>
      <c r="AI18" s="30">
        <v>1</v>
      </c>
      <c r="AJ18" s="30">
        <v>4</v>
      </c>
      <c r="AK18" s="30">
        <v>0</v>
      </c>
      <c r="AL18" s="30">
        <v>0</v>
      </c>
      <c r="AM18" s="30">
        <v>0</v>
      </c>
      <c r="AN18" s="30">
        <v>1</v>
      </c>
      <c r="AO18" s="30">
        <v>0</v>
      </c>
      <c r="AP18" s="36">
        <f>AF18*9/AE18</f>
        <v>108</v>
      </c>
      <c r="AQ18" s="193">
        <f t="shared" si="4"/>
        <v>18</v>
      </c>
    </row>
    <row r="19" spans="2:43" x14ac:dyDescent="0.25">
      <c r="B19" s="190" t="s">
        <v>150</v>
      </c>
      <c r="C19" s="30">
        <v>19</v>
      </c>
      <c r="D19" s="30">
        <v>66</v>
      </c>
      <c r="E19" s="30">
        <v>51</v>
      </c>
      <c r="F19" s="30">
        <v>18</v>
      </c>
      <c r="G19" s="30">
        <v>15</v>
      </c>
      <c r="H19" s="30">
        <v>12</v>
      </c>
      <c r="I19" s="30">
        <v>3</v>
      </c>
      <c r="J19" s="30">
        <v>0</v>
      </c>
      <c r="K19" s="30">
        <v>0</v>
      </c>
      <c r="L19" s="30">
        <v>8</v>
      </c>
      <c r="M19" s="30">
        <v>5</v>
      </c>
      <c r="N19" s="30">
        <v>1</v>
      </c>
      <c r="O19" s="45">
        <v>3</v>
      </c>
      <c r="P19" s="30">
        <v>9</v>
      </c>
      <c r="Q19" s="30">
        <v>4</v>
      </c>
      <c r="R19" s="30">
        <v>1</v>
      </c>
      <c r="S19" s="30">
        <v>4</v>
      </c>
      <c r="T19" s="30">
        <v>2</v>
      </c>
      <c r="U19" s="28">
        <f t="shared" si="0"/>
        <v>0.43939393939393939</v>
      </c>
      <c r="V19" s="28">
        <f t="shared" si="1"/>
        <v>0.35294117647058826</v>
      </c>
      <c r="W19" s="28">
        <f t="shared" si="2"/>
        <v>0.79233511586452765</v>
      </c>
      <c r="X19" s="191">
        <f t="shared" si="3"/>
        <v>0.29411764705882354</v>
      </c>
      <c r="Y19" s="12"/>
      <c r="Z19" s="12"/>
      <c r="AA19" s="166" t="s">
        <v>34</v>
      </c>
      <c r="AB19" s="167">
        <f>SUM(AB4:AB18)</f>
        <v>110</v>
      </c>
      <c r="AC19" s="167">
        <f>SUM(AC4:AC18)</f>
        <v>38</v>
      </c>
      <c r="AD19" s="167">
        <v>5</v>
      </c>
      <c r="AE19" s="181">
        <f>SUM(AE4:AE18)</f>
        <v>301.33333333333331</v>
      </c>
      <c r="AF19" s="167">
        <f>SUM(AF4:AF18)</f>
        <v>178</v>
      </c>
      <c r="AG19" s="167">
        <f t="shared" ref="AG19:AO19" si="5">SUM(AG4:AG18)</f>
        <v>320</v>
      </c>
      <c r="AH19" s="167">
        <f t="shared" si="5"/>
        <v>13</v>
      </c>
      <c r="AI19" s="167">
        <f t="shared" si="5"/>
        <v>258</v>
      </c>
      <c r="AJ19" s="167">
        <f t="shared" si="5"/>
        <v>193</v>
      </c>
      <c r="AK19" s="167">
        <f t="shared" si="5"/>
        <v>37</v>
      </c>
      <c r="AL19" s="167">
        <f t="shared" si="5"/>
        <v>50</v>
      </c>
      <c r="AM19" s="167">
        <f t="shared" si="5"/>
        <v>25</v>
      </c>
      <c r="AN19" s="167">
        <f t="shared" si="5"/>
        <v>16</v>
      </c>
      <c r="AO19" s="167">
        <f t="shared" si="5"/>
        <v>6</v>
      </c>
      <c r="AP19" s="171">
        <f>AF19*8/AE19</f>
        <v>4.72566371681416</v>
      </c>
      <c r="AQ19" s="172">
        <f t="shared" ref="AQ19" si="6">(AG19+AJ19)/AE19</f>
        <v>1.7024336283185841</v>
      </c>
    </row>
    <row r="20" spans="2:43" x14ac:dyDescent="0.25">
      <c r="B20" s="170" t="s">
        <v>77</v>
      </c>
      <c r="C20" s="1">
        <v>19</v>
      </c>
      <c r="D20" s="1">
        <v>50</v>
      </c>
      <c r="E20" s="1">
        <v>44</v>
      </c>
      <c r="F20" s="1">
        <v>6</v>
      </c>
      <c r="G20" s="1">
        <v>9</v>
      </c>
      <c r="H20" s="1">
        <v>4</v>
      </c>
      <c r="I20" s="1">
        <v>5</v>
      </c>
      <c r="J20" s="1">
        <v>0</v>
      </c>
      <c r="K20" s="1">
        <v>0</v>
      </c>
      <c r="L20" s="1">
        <v>11</v>
      </c>
      <c r="M20" s="1">
        <v>5</v>
      </c>
      <c r="N20" s="1">
        <v>0</v>
      </c>
      <c r="O20" s="1">
        <v>18</v>
      </c>
      <c r="P20" s="1">
        <v>1</v>
      </c>
      <c r="Q20" s="1">
        <v>1</v>
      </c>
      <c r="R20" s="1">
        <v>1</v>
      </c>
      <c r="S20" s="1">
        <v>1</v>
      </c>
      <c r="T20" s="1">
        <v>0</v>
      </c>
      <c r="U20" s="12">
        <f t="shared" si="0"/>
        <v>0.3</v>
      </c>
      <c r="V20" s="12">
        <f t="shared" si="1"/>
        <v>0.31818181818181818</v>
      </c>
      <c r="W20" s="12">
        <f t="shared" si="2"/>
        <v>0.61818181818181817</v>
      </c>
      <c r="X20" s="154">
        <f t="shared" si="3"/>
        <v>0.20454545454545456</v>
      </c>
      <c r="Y20" s="12"/>
      <c r="Z20" s="12"/>
      <c r="AA20" s="2"/>
    </row>
    <row r="21" spans="2:43" x14ac:dyDescent="0.25">
      <c r="B21" s="170" t="s">
        <v>26</v>
      </c>
      <c r="C21" s="1">
        <v>4</v>
      </c>
      <c r="D21" s="1">
        <v>6</v>
      </c>
      <c r="E21" s="1">
        <v>6</v>
      </c>
      <c r="F21" s="1">
        <v>1</v>
      </c>
      <c r="G21" s="1">
        <v>2</v>
      </c>
      <c r="H21" s="1">
        <v>2</v>
      </c>
      <c r="I21" s="1">
        <v>0</v>
      </c>
      <c r="J21" s="1">
        <v>0</v>
      </c>
      <c r="K21" s="1">
        <v>0</v>
      </c>
      <c r="L21" s="1">
        <v>2</v>
      </c>
      <c r="M21" s="1">
        <v>0</v>
      </c>
      <c r="N21" s="1">
        <v>0</v>
      </c>
      <c r="O21" s="1">
        <v>3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2">
        <f t="shared" si="0"/>
        <v>0.33333333333333331</v>
      </c>
      <c r="V21" s="12">
        <f t="shared" si="1"/>
        <v>0.33333333333333331</v>
      </c>
      <c r="W21" s="12">
        <f t="shared" si="2"/>
        <v>0.66666666666666663</v>
      </c>
      <c r="X21" s="154">
        <f t="shared" si="3"/>
        <v>0.33333333333333331</v>
      </c>
      <c r="Y21" s="12"/>
      <c r="Z21" s="12"/>
      <c r="AA21" s="2"/>
    </row>
    <row r="22" spans="2:43" x14ac:dyDescent="0.25">
      <c r="B22" s="170" t="s">
        <v>22</v>
      </c>
      <c r="C22" s="1">
        <v>21</v>
      </c>
      <c r="D22" s="1">
        <v>61</v>
      </c>
      <c r="E22" s="1">
        <v>52</v>
      </c>
      <c r="F22" s="1">
        <v>11</v>
      </c>
      <c r="G22" s="1">
        <v>14</v>
      </c>
      <c r="H22" s="1">
        <v>8</v>
      </c>
      <c r="I22" s="1">
        <v>3</v>
      </c>
      <c r="J22" s="1">
        <v>0</v>
      </c>
      <c r="K22" s="1">
        <v>3</v>
      </c>
      <c r="L22" s="1">
        <v>14</v>
      </c>
      <c r="M22" s="1">
        <v>6</v>
      </c>
      <c r="N22" s="1">
        <v>0</v>
      </c>
      <c r="O22" s="1">
        <v>20</v>
      </c>
      <c r="P22" s="1">
        <v>3</v>
      </c>
      <c r="Q22" s="1">
        <v>3</v>
      </c>
      <c r="R22" s="1">
        <v>2</v>
      </c>
      <c r="S22" s="1">
        <v>2</v>
      </c>
      <c r="T22" s="1">
        <v>0</v>
      </c>
      <c r="U22" s="12">
        <f t="shared" si="0"/>
        <v>0.37704918032786883</v>
      </c>
      <c r="V22" s="12">
        <f t="shared" si="1"/>
        <v>0.5</v>
      </c>
      <c r="W22" s="12">
        <f t="shared" si="2"/>
        <v>0.87704918032786883</v>
      </c>
      <c r="X22" s="154">
        <f t="shared" si="3"/>
        <v>0.26923076923076922</v>
      </c>
      <c r="Y22" s="12"/>
      <c r="Z22" s="12"/>
      <c r="AA22" s="2"/>
    </row>
    <row r="23" spans="2:43" x14ac:dyDescent="0.25">
      <c r="B23" s="170" t="s">
        <v>29</v>
      </c>
      <c r="C23" s="1">
        <v>16</v>
      </c>
      <c r="D23" s="1">
        <v>39</v>
      </c>
      <c r="E23" s="1">
        <v>32</v>
      </c>
      <c r="F23" s="1">
        <v>5</v>
      </c>
      <c r="G23" s="1">
        <v>7</v>
      </c>
      <c r="H23" s="1">
        <v>6</v>
      </c>
      <c r="I23" s="1">
        <v>0</v>
      </c>
      <c r="J23" s="1">
        <v>1</v>
      </c>
      <c r="K23" s="1">
        <v>0</v>
      </c>
      <c r="L23" s="1">
        <v>5</v>
      </c>
      <c r="M23" s="1">
        <v>7</v>
      </c>
      <c r="N23" s="1">
        <v>0</v>
      </c>
      <c r="O23" s="1">
        <v>8</v>
      </c>
      <c r="P23" s="1">
        <v>0</v>
      </c>
      <c r="Q23" s="1">
        <v>1</v>
      </c>
      <c r="R23" s="1">
        <v>1</v>
      </c>
      <c r="S23" s="1">
        <v>2</v>
      </c>
      <c r="T23" s="1">
        <v>0</v>
      </c>
      <c r="U23" s="12">
        <f t="shared" si="0"/>
        <v>0.35897435897435898</v>
      </c>
      <c r="V23" s="12">
        <f t="shared" si="1"/>
        <v>0.28125</v>
      </c>
      <c r="W23" s="12">
        <f t="shared" si="2"/>
        <v>0.64022435897435903</v>
      </c>
      <c r="X23" s="154">
        <f t="shared" si="3"/>
        <v>0.21875</v>
      </c>
      <c r="Y23" s="12"/>
      <c r="Z23" s="12"/>
      <c r="AA23" s="2"/>
    </row>
    <row r="24" spans="2:43" x14ac:dyDescent="0.25">
      <c r="B24" s="170" t="s">
        <v>13</v>
      </c>
      <c r="C24" s="1">
        <v>31</v>
      </c>
      <c r="D24" s="1">
        <v>87</v>
      </c>
      <c r="E24" s="1">
        <v>77</v>
      </c>
      <c r="F24" s="1">
        <v>15</v>
      </c>
      <c r="G24" s="1">
        <v>22</v>
      </c>
      <c r="H24" s="1">
        <v>15</v>
      </c>
      <c r="I24" s="1">
        <v>6</v>
      </c>
      <c r="J24" s="1">
        <v>0</v>
      </c>
      <c r="K24" s="1">
        <v>1</v>
      </c>
      <c r="L24" s="1">
        <v>19</v>
      </c>
      <c r="M24" s="1">
        <v>6</v>
      </c>
      <c r="N24" s="1">
        <v>2</v>
      </c>
      <c r="O24" s="1">
        <v>17</v>
      </c>
      <c r="P24" s="1">
        <v>2</v>
      </c>
      <c r="Q24" s="1">
        <v>6</v>
      </c>
      <c r="R24" s="1">
        <v>2</v>
      </c>
      <c r="S24" s="1">
        <v>5</v>
      </c>
      <c r="T24" s="1">
        <v>0</v>
      </c>
      <c r="U24" s="12">
        <f t="shared" si="0"/>
        <v>0.34482758620689657</v>
      </c>
      <c r="V24" s="12">
        <f t="shared" si="1"/>
        <v>0.40259740259740262</v>
      </c>
      <c r="W24" s="12">
        <f t="shared" si="2"/>
        <v>0.7474249888042992</v>
      </c>
      <c r="X24" s="154">
        <f t="shared" si="3"/>
        <v>0.2857142857142857</v>
      </c>
      <c r="Y24" s="12"/>
      <c r="Z24" s="12"/>
      <c r="AA24" s="2"/>
    </row>
    <row r="25" spans="2:43" x14ac:dyDescent="0.25">
      <c r="B25" s="190" t="s">
        <v>19</v>
      </c>
      <c r="C25" s="30">
        <v>3</v>
      </c>
      <c r="D25" s="30">
        <v>13</v>
      </c>
      <c r="E25" s="30">
        <v>13</v>
      </c>
      <c r="F25" s="30">
        <v>1</v>
      </c>
      <c r="G25" s="30">
        <v>3</v>
      </c>
      <c r="H25" s="30">
        <v>3</v>
      </c>
      <c r="I25" s="30">
        <v>0</v>
      </c>
      <c r="J25" s="30">
        <v>0</v>
      </c>
      <c r="K25" s="30">
        <v>0</v>
      </c>
      <c r="L25" s="30">
        <v>1</v>
      </c>
      <c r="M25" s="30">
        <v>0</v>
      </c>
      <c r="N25" s="30">
        <v>0</v>
      </c>
      <c r="O25" s="30">
        <v>3</v>
      </c>
      <c r="P25" s="30">
        <v>0</v>
      </c>
      <c r="Q25" s="30">
        <v>1</v>
      </c>
      <c r="R25" s="30">
        <v>0</v>
      </c>
      <c r="S25" s="30">
        <v>0</v>
      </c>
      <c r="T25" s="30">
        <v>0</v>
      </c>
      <c r="U25" s="28">
        <f t="shared" si="0"/>
        <v>0.23076923076923078</v>
      </c>
      <c r="V25" s="28">
        <f t="shared" si="1"/>
        <v>0.23076923076923078</v>
      </c>
      <c r="W25" s="28">
        <f t="shared" si="2"/>
        <v>0.46153846153846156</v>
      </c>
      <c r="X25" s="191">
        <f t="shared" si="3"/>
        <v>0.23076923076923078</v>
      </c>
      <c r="Y25" s="12"/>
      <c r="Z25" s="12"/>
      <c r="AA25" s="2"/>
    </row>
    <row r="26" spans="2:43" x14ac:dyDescent="0.25">
      <c r="B26" s="190" t="s">
        <v>175</v>
      </c>
      <c r="C26" s="30">
        <v>1</v>
      </c>
      <c r="D26" s="30">
        <v>4</v>
      </c>
      <c r="E26" s="30">
        <v>4</v>
      </c>
      <c r="F26" s="30">
        <v>3</v>
      </c>
      <c r="G26" s="30">
        <v>3</v>
      </c>
      <c r="H26" s="30">
        <v>2</v>
      </c>
      <c r="I26" s="30">
        <v>1</v>
      </c>
      <c r="J26" s="30">
        <v>0</v>
      </c>
      <c r="K26" s="30">
        <v>0</v>
      </c>
      <c r="L26" s="30">
        <v>2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28">
        <f t="shared" si="0"/>
        <v>0.75</v>
      </c>
      <c r="V26" s="28">
        <f t="shared" si="1"/>
        <v>1</v>
      </c>
      <c r="W26" s="28">
        <f t="shared" si="2"/>
        <v>1.75</v>
      </c>
      <c r="X26" s="191">
        <f t="shared" si="3"/>
        <v>0.75</v>
      </c>
      <c r="Y26" s="12"/>
      <c r="Z26" s="12"/>
      <c r="AA26" s="2"/>
    </row>
    <row r="27" spans="2:43" x14ac:dyDescent="0.25">
      <c r="B27" s="190" t="s">
        <v>8</v>
      </c>
      <c r="C27" s="30">
        <v>13</v>
      </c>
      <c r="D27" s="30">
        <v>29</v>
      </c>
      <c r="E27" s="30">
        <v>25</v>
      </c>
      <c r="F27" s="30">
        <v>9</v>
      </c>
      <c r="G27" s="30">
        <v>7</v>
      </c>
      <c r="H27" s="30">
        <v>3</v>
      </c>
      <c r="I27" s="30">
        <v>3</v>
      </c>
      <c r="J27" s="30">
        <v>1</v>
      </c>
      <c r="K27" s="30">
        <v>0</v>
      </c>
      <c r="L27" s="30">
        <v>6</v>
      </c>
      <c r="M27" s="30">
        <v>4</v>
      </c>
      <c r="N27" s="30">
        <v>0</v>
      </c>
      <c r="O27" s="30">
        <v>8</v>
      </c>
      <c r="P27" s="30">
        <v>0</v>
      </c>
      <c r="Q27" s="30">
        <v>3</v>
      </c>
      <c r="R27" s="30">
        <v>0</v>
      </c>
      <c r="S27" s="30">
        <v>1</v>
      </c>
      <c r="T27" s="30">
        <v>0</v>
      </c>
      <c r="U27" s="28">
        <f t="shared" si="0"/>
        <v>0.37931034482758619</v>
      </c>
      <c r="V27" s="28">
        <f t="shared" si="1"/>
        <v>0.48</v>
      </c>
      <c r="W27" s="28">
        <f t="shared" si="2"/>
        <v>0.85931034482758617</v>
      </c>
      <c r="X27" s="191">
        <f t="shared" si="3"/>
        <v>0.28000000000000003</v>
      </c>
      <c r="Y27" s="12"/>
      <c r="Z27" s="12"/>
      <c r="AA27" s="2"/>
    </row>
    <row r="28" spans="2:43" x14ac:dyDescent="0.25">
      <c r="B28" s="190" t="s">
        <v>6</v>
      </c>
      <c r="C28" s="30">
        <v>27</v>
      </c>
      <c r="D28" s="30">
        <v>84</v>
      </c>
      <c r="E28" s="30">
        <v>66</v>
      </c>
      <c r="F28" s="30">
        <v>18</v>
      </c>
      <c r="G28" s="30">
        <v>20</v>
      </c>
      <c r="H28" s="30">
        <v>15</v>
      </c>
      <c r="I28" s="30">
        <v>5</v>
      </c>
      <c r="J28" s="30">
        <v>0</v>
      </c>
      <c r="K28" s="30">
        <v>0</v>
      </c>
      <c r="L28" s="30">
        <v>8</v>
      </c>
      <c r="M28" s="30">
        <v>11</v>
      </c>
      <c r="N28" s="30">
        <v>3</v>
      </c>
      <c r="O28" s="30">
        <v>10</v>
      </c>
      <c r="P28" s="30">
        <v>3</v>
      </c>
      <c r="Q28" s="30">
        <v>1</v>
      </c>
      <c r="R28" s="30">
        <v>3</v>
      </c>
      <c r="S28" s="30">
        <v>3</v>
      </c>
      <c r="T28" s="30">
        <v>0</v>
      </c>
      <c r="U28" s="28">
        <f t="shared" si="0"/>
        <v>0.40963855421686746</v>
      </c>
      <c r="V28" s="28">
        <f t="shared" si="1"/>
        <v>0.37878787878787878</v>
      </c>
      <c r="W28" s="28">
        <f t="shared" si="2"/>
        <v>0.78842643300474624</v>
      </c>
      <c r="X28" s="191">
        <f t="shared" si="3"/>
        <v>0.30303030303030304</v>
      </c>
      <c r="Y28" s="12"/>
      <c r="Z28" s="12"/>
    </row>
    <row r="29" spans="2:43" ht="15.75" x14ac:dyDescent="0.25">
      <c r="B29" s="180" t="s">
        <v>34</v>
      </c>
      <c r="C29" s="167">
        <f>SUM(C4:C28)</f>
        <v>480</v>
      </c>
      <c r="D29" s="167">
        <f t="shared" ref="D29:T29" si="7">SUM(D4:D28)</f>
        <v>1504</v>
      </c>
      <c r="E29" s="167">
        <f t="shared" si="7"/>
        <v>1233</v>
      </c>
      <c r="F29" s="167">
        <f t="shared" si="7"/>
        <v>308</v>
      </c>
      <c r="G29" s="167">
        <f t="shared" si="7"/>
        <v>363</v>
      </c>
      <c r="H29" s="167">
        <f t="shared" si="7"/>
        <v>252</v>
      </c>
      <c r="I29" s="167">
        <f t="shared" si="7"/>
        <v>86</v>
      </c>
      <c r="J29" s="167">
        <f t="shared" si="7"/>
        <v>7</v>
      </c>
      <c r="K29" s="167">
        <f t="shared" si="7"/>
        <v>18</v>
      </c>
      <c r="L29" s="167">
        <f t="shared" si="7"/>
        <v>265</v>
      </c>
      <c r="M29" s="167">
        <f t="shared" si="7"/>
        <v>179</v>
      </c>
      <c r="N29" s="167">
        <f t="shared" si="7"/>
        <v>25</v>
      </c>
      <c r="O29" s="167">
        <f t="shared" si="7"/>
        <v>270</v>
      </c>
      <c r="P29" s="167">
        <f t="shared" si="7"/>
        <v>64</v>
      </c>
      <c r="Q29" s="167">
        <f t="shared" si="7"/>
        <v>52</v>
      </c>
      <c r="R29" s="167">
        <f t="shared" si="7"/>
        <v>47</v>
      </c>
      <c r="S29" s="167">
        <f t="shared" si="7"/>
        <v>90</v>
      </c>
      <c r="T29" s="167">
        <f t="shared" si="7"/>
        <v>16</v>
      </c>
      <c r="U29" s="168">
        <f t="shared" ref="U29" si="8">(G29+M29+P29)/(E29+M29+P29+N29)</f>
        <v>0.4037308461025983</v>
      </c>
      <c r="V29" s="168">
        <f t="shared" ref="V29" si="9">(H29+I29*2+J29*3+K29*4)/E29</f>
        <v>0.41930251419302517</v>
      </c>
      <c r="W29" s="168">
        <f t="shared" ref="W29" si="10">U29+V29</f>
        <v>0.82303336029562346</v>
      </c>
      <c r="X29" s="169">
        <f t="shared" ref="X29" si="11">G29/E29</f>
        <v>0.2944038929440389</v>
      </c>
      <c r="Y29" s="173"/>
      <c r="Z29" s="12"/>
    </row>
    <row r="30" spans="2:43" x14ac:dyDescent="0.25">
      <c r="Z30" s="12"/>
    </row>
    <row r="31" spans="2:43" x14ac:dyDescent="0.25">
      <c r="Z31" s="12"/>
    </row>
    <row r="32" spans="2:43" x14ac:dyDescent="0.25">
      <c r="Z32" s="12"/>
    </row>
    <row r="33" spans="26:26" x14ac:dyDescent="0.25">
      <c r="Z33" s="12"/>
    </row>
    <row r="34" spans="26:26" x14ac:dyDescent="0.25">
      <c r="Z34" s="12"/>
    </row>
    <row r="35" spans="26:26" x14ac:dyDescent="0.25">
      <c r="Z35" s="12"/>
    </row>
    <row r="36" spans="26:26" x14ac:dyDescent="0.25">
      <c r="Z36" s="12"/>
    </row>
    <row r="37" spans="26:26" x14ac:dyDescent="0.25">
      <c r="Z37" s="12"/>
    </row>
    <row r="38" spans="26:26" x14ac:dyDescent="0.25">
      <c r="Z38" s="12"/>
    </row>
    <row r="39" spans="26:26" x14ac:dyDescent="0.25">
      <c r="Z39" s="12"/>
    </row>
    <row r="40" spans="26:26" x14ac:dyDescent="0.25">
      <c r="Z40" s="12"/>
    </row>
    <row r="41" spans="26:26" x14ac:dyDescent="0.25">
      <c r="Z41" s="12"/>
    </row>
    <row r="42" spans="26:26" x14ac:dyDescent="0.25">
      <c r="Z42" s="12"/>
    </row>
    <row r="43" spans="26:26" x14ac:dyDescent="0.25">
      <c r="Z43" s="12"/>
    </row>
    <row r="44" spans="26:26" x14ac:dyDescent="0.25">
      <c r="Z44" s="12"/>
    </row>
    <row r="45" spans="26:26" x14ac:dyDescent="0.25">
      <c r="Z45" s="12"/>
    </row>
    <row r="46" spans="26:26" x14ac:dyDescent="0.25">
      <c r="Z46" s="17"/>
    </row>
  </sheetData>
  <sortState xmlns:xlrd2="http://schemas.microsoft.com/office/spreadsheetml/2017/richdata2" ref="Z4:AQ14">
    <sortCondition ref="AP4:AP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May Update</vt:lpstr>
      <vt:lpstr>June Update</vt:lpstr>
      <vt:lpstr>July Update</vt:lpstr>
      <vt:lpstr>Aug Update</vt:lpstr>
      <vt:lpstr>Batting by month</vt:lpstr>
      <vt:lpstr>Pitching by month</vt:lpstr>
      <vt:lpstr>Regular Season</vt:lpstr>
      <vt:lpstr>Tournaments</vt:lpstr>
      <vt:lpstr>2024 Season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cp:lastPrinted>2024-08-25T12:27:58Z</cp:lastPrinted>
  <dcterms:created xsi:type="dcterms:W3CDTF">2024-05-13T03:18:51Z</dcterms:created>
  <dcterms:modified xsi:type="dcterms:W3CDTF">2024-08-27T19:02:42Z</dcterms:modified>
</cp:coreProperties>
</file>