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5272F88D-04B2-41F3-B55A-706B4475C09F}" xr6:coauthVersionLast="47" xr6:coauthVersionMax="47" xr10:uidLastSave="{00000000-0000-0000-0000-000000000000}"/>
  <bookViews>
    <workbookView xWindow="-108" yWindow="-108" windowWidth="23256" windowHeight="12576" xr2:uid="{AFB5C2D2-DCDF-4FB9-ADD4-110B2B19B715}"/>
  </bookViews>
  <sheets>
    <sheet name="Final Y-T-D" sheetId="1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3" i="19" l="1"/>
  <c r="F24" i="19" l="1"/>
  <c r="G24" i="19"/>
  <c r="H24" i="19"/>
  <c r="L24" i="19"/>
  <c r="M24" i="19"/>
  <c r="F52" i="19" l="1"/>
  <c r="F42" i="19"/>
  <c r="R42" i="19" s="1"/>
  <c r="F41" i="19"/>
  <c r="O28" i="19"/>
  <c r="P54" i="19"/>
  <c r="R53" i="19"/>
  <c r="Q53" i="19"/>
  <c r="N52" i="19"/>
  <c r="L52" i="19"/>
  <c r="E52" i="19"/>
  <c r="R51" i="19"/>
  <c r="Q51" i="19"/>
  <c r="K50" i="19"/>
  <c r="H50" i="19"/>
  <c r="F50" i="19"/>
  <c r="Q50" i="19" s="1"/>
  <c r="C50" i="19"/>
  <c r="K49" i="19"/>
  <c r="J49" i="19"/>
  <c r="H49" i="19"/>
  <c r="F49" i="19"/>
  <c r="Q49" i="19" s="1"/>
  <c r="C49" i="19"/>
  <c r="R48" i="19"/>
  <c r="Q48" i="19"/>
  <c r="M48" i="19"/>
  <c r="O47" i="19"/>
  <c r="L47" i="19"/>
  <c r="K47" i="19"/>
  <c r="J47" i="19"/>
  <c r="H47" i="19"/>
  <c r="G47" i="19"/>
  <c r="F47" i="19"/>
  <c r="D47" i="19"/>
  <c r="C47" i="19"/>
  <c r="R46" i="19"/>
  <c r="Q46" i="19"/>
  <c r="L45" i="19"/>
  <c r="K45" i="19"/>
  <c r="J45" i="19"/>
  <c r="H45" i="19"/>
  <c r="G45" i="19"/>
  <c r="F45" i="19"/>
  <c r="R44" i="19"/>
  <c r="Q44" i="19"/>
  <c r="I44" i="19"/>
  <c r="R43" i="19"/>
  <c r="Q43" i="19"/>
  <c r="M42" i="19"/>
  <c r="L42" i="19"/>
  <c r="N41" i="19"/>
  <c r="E41" i="19"/>
  <c r="R40" i="19"/>
  <c r="Q40" i="19"/>
  <c r="O39" i="19"/>
  <c r="N39" i="19"/>
  <c r="L39" i="19"/>
  <c r="K39" i="19"/>
  <c r="J39" i="19"/>
  <c r="I39" i="19"/>
  <c r="H39" i="19"/>
  <c r="G39" i="19"/>
  <c r="F39" i="19"/>
  <c r="E39" i="19"/>
  <c r="D39" i="19"/>
  <c r="C39" i="19"/>
  <c r="M38" i="19"/>
  <c r="K38" i="19"/>
  <c r="J38" i="19"/>
  <c r="I38" i="19"/>
  <c r="H38" i="19"/>
  <c r="G38" i="19"/>
  <c r="F38" i="19"/>
  <c r="D38" i="19"/>
  <c r="T32" i="19"/>
  <c r="R32" i="19"/>
  <c r="S31" i="19"/>
  <c r="R31" i="19"/>
  <c r="Q31" i="19"/>
  <c r="P31" i="19"/>
  <c r="S28" i="19"/>
  <c r="Q28" i="19"/>
  <c r="M28" i="19"/>
  <c r="K28" i="19"/>
  <c r="Q27" i="19"/>
  <c r="H27" i="19"/>
  <c r="G27" i="19"/>
  <c r="S25" i="19"/>
  <c r="R25" i="19"/>
  <c r="Q25" i="19"/>
  <c r="P25" i="19"/>
  <c r="T20" i="19"/>
  <c r="S20" i="19"/>
  <c r="Q20" i="19"/>
  <c r="P20" i="19"/>
  <c r="O20" i="19"/>
  <c r="M20" i="19"/>
  <c r="L20" i="19"/>
  <c r="I20" i="19"/>
  <c r="H20" i="19"/>
  <c r="G20" i="19"/>
  <c r="F20" i="19"/>
  <c r="E20" i="19"/>
  <c r="D20" i="19"/>
  <c r="C20" i="19"/>
  <c r="M19" i="19"/>
  <c r="I19" i="19"/>
  <c r="H19" i="19"/>
  <c r="G19" i="19"/>
  <c r="F19" i="19"/>
  <c r="R18" i="19"/>
  <c r="Q18" i="19"/>
  <c r="N18" i="19"/>
  <c r="M18" i="19"/>
  <c r="K18" i="19"/>
  <c r="H18" i="19"/>
  <c r="F18" i="19"/>
  <c r="R17" i="19"/>
  <c r="P17" i="19"/>
  <c r="K17" i="19"/>
  <c r="I17" i="19"/>
  <c r="S16" i="19"/>
  <c r="P16" i="19"/>
  <c r="S12" i="19"/>
  <c r="S11" i="19"/>
  <c r="Q11" i="19"/>
  <c r="O11" i="19"/>
  <c r="N11" i="19"/>
  <c r="M11" i="19"/>
  <c r="L11" i="19"/>
  <c r="I11" i="19"/>
  <c r="I33" i="19" s="1"/>
  <c r="H11" i="19"/>
  <c r="G11" i="19"/>
  <c r="F11" i="19"/>
  <c r="E11" i="19"/>
  <c r="E33" i="19" s="1"/>
  <c r="D11" i="19"/>
  <c r="D33" i="19" s="1"/>
  <c r="C11" i="19"/>
  <c r="C33" i="19" s="1"/>
  <c r="Q6" i="19"/>
  <c r="P6" i="19"/>
  <c r="N6" i="19"/>
  <c r="M6" i="19"/>
  <c r="L6" i="19"/>
  <c r="J6" i="19"/>
  <c r="S3" i="19"/>
  <c r="Q3" i="19"/>
  <c r="Q42" i="19" l="1"/>
  <c r="G33" i="19"/>
  <c r="H33" i="19"/>
  <c r="O33" i="19"/>
  <c r="L33" i="19"/>
  <c r="Q39" i="19"/>
  <c r="R52" i="19"/>
  <c r="N33" i="19"/>
  <c r="M33" i="19"/>
  <c r="G54" i="19"/>
  <c r="E54" i="19"/>
  <c r="K33" i="19"/>
  <c r="P33" i="19"/>
  <c r="K54" i="19"/>
  <c r="Q41" i="19"/>
  <c r="Q45" i="19"/>
  <c r="S33" i="19"/>
  <c r="R33" i="19"/>
  <c r="R41" i="19"/>
  <c r="R45" i="19"/>
  <c r="Q47" i="19"/>
  <c r="D54" i="19"/>
  <c r="I54" i="19"/>
  <c r="Q33" i="19"/>
  <c r="F33" i="19"/>
  <c r="H54" i="19"/>
  <c r="M54" i="19"/>
  <c r="O54" i="19"/>
  <c r="N54" i="19"/>
  <c r="C54" i="19"/>
  <c r="R47" i="19"/>
  <c r="J54" i="19"/>
  <c r="T33" i="19"/>
  <c r="R39" i="19"/>
  <c r="L54" i="19"/>
  <c r="F54" i="19"/>
  <c r="R49" i="19"/>
  <c r="R50" i="19"/>
  <c r="Q52" i="19"/>
  <c r="Q38" i="19"/>
  <c r="J33" i="19"/>
  <c r="R38" i="19"/>
  <c r="R54" i="19" l="1"/>
  <c r="Q54" i="19"/>
</calcChain>
</file>

<file path=xl/sharedStrings.xml><?xml version="1.0" encoding="utf-8"?>
<sst xmlns="http://schemas.openxmlformats.org/spreadsheetml/2006/main" count="92" uniqueCount="80">
  <si>
    <t>AB</t>
  </si>
  <si>
    <t>R</t>
  </si>
  <si>
    <t>H</t>
  </si>
  <si>
    <t>RBI</t>
  </si>
  <si>
    <t>BB</t>
  </si>
  <si>
    <t>SO</t>
  </si>
  <si>
    <t>Batting</t>
  </si>
  <si>
    <t>Pitching</t>
  </si>
  <si>
    <t>HR</t>
  </si>
  <si>
    <t>Totals</t>
  </si>
  <si>
    <t>Brian Stormer</t>
  </si>
  <si>
    <t>Sam Lebel</t>
  </si>
  <si>
    <t>Patrick Pinlac</t>
  </si>
  <si>
    <t>Joe Ferreira</t>
  </si>
  <si>
    <t>Victor Speciale</t>
  </si>
  <si>
    <t>Arman Lakhani</t>
  </si>
  <si>
    <t>Michael Sookdeo</t>
  </si>
  <si>
    <t>Dawson Fascia</t>
  </si>
  <si>
    <t>Nick Jones</t>
  </si>
  <si>
    <t>Ralph Lahey</t>
  </si>
  <si>
    <t>Alex Fascia</t>
  </si>
  <si>
    <t>Cam Hibbs</t>
  </si>
  <si>
    <t>Logan Janes</t>
  </si>
  <si>
    <t>Yannik Rickli</t>
  </si>
  <si>
    <t>Evan Hedley</t>
  </si>
  <si>
    <t>Jayden Jeminson</t>
  </si>
  <si>
    <t>Eric Ferreira</t>
  </si>
  <si>
    <t>Tyler Barbier</t>
  </si>
  <si>
    <t>Phaisal Dhanani</t>
  </si>
  <si>
    <t>Ethan Porter</t>
  </si>
  <si>
    <t>Caleb Charmov</t>
  </si>
  <si>
    <t>GP</t>
  </si>
  <si>
    <t>PA</t>
  </si>
  <si>
    <t>1B</t>
  </si>
  <si>
    <t>2B</t>
  </si>
  <si>
    <t>3B</t>
  </si>
  <si>
    <t>Sac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</si>
  <si>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</si>
  <si>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</si>
  <si>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</si>
  <si>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</si>
  <si>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</si>
  <si>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</si>
  <si>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</si>
  <si>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</si>
  <si>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</si>
  <si>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Aidan Murphy</t>
  </si>
  <si>
    <t>Alex Emerson</t>
  </si>
  <si>
    <t>Andrew Thomson</t>
  </si>
  <si>
    <t>CJ Fearon</t>
  </si>
  <si>
    <t>Drew Huerter</t>
  </si>
  <si>
    <t>Keegan Murphy</t>
  </si>
  <si>
    <t>Marco DiRoma</t>
  </si>
  <si>
    <t>Mike Burke</t>
  </si>
  <si>
    <t>Steven Hough</t>
  </si>
  <si>
    <t>Total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</si>
  <si>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</si>
  <si>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</si>
  <si>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</si>
  <si>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</si>
  <si>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</si>
  <si>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</si>
  <si>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</si>
  <si>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</si>
  <si>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</si>
  <si>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</si>
  <si>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</si>
  <si>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</si>
  <si>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</si>
  <si>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</si>
  <si>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</si>
  <si>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</si>
  <si>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 xml:space="preserve">Brad McLaughlin </t>
  </si>
  <si>
    <t>Brendan Nolet</t>
  </si>
  <si>
    <t xml:space="preserve">Mike Burke </t>
  </si>
  <si>
    <t>R.J. Page</t>
  </si>
  <si>
    <t>Matt DiPaolo</t>
  </si>
  <si>
    <t>Team Best</t>
  </si>
  <si>
    <t>(Min 35 AB)</t>
  </si>
  <si>
    <t>(Min 15 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</si>
</sst>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2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3" fillId="2" borderId="0" xfId="0" applyFont="1" applyFill="1"/>
    <xf numFmtId="1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2" fontId="3" fillId="2" borderId="0" xfId="0" quotePrefix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1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A3DA-E4AE-4A29-AE30-17FDEDF6D888}">
  <sheetPr>
    <pageSetUpPr fitToPage="1"/>
  </sheetPr>
  <dimension ref="A1:Y54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0.5546875" style="1" customWidth="1"/>
    <col min="2" max="2" width="19.77734375" style="1" customWidth="1"/>
    <col min="3" max="3" width="5.21875" style="1" customWidth="1"/>
    <col min="4" max="4" width="6.109375" style="1" customWidth="1"/>
    <col min="5" max="5" width="6" style="1" customWidth="1"/>
    <col min="6" max="6" width="7.44140625" style="1" customWidth="1"/>
    <col min="7" max="7" width="4.44140625" style="1" customWidth="1"/>
    <col min="8" max="8" width="3.77734375" style="1" customWidth="1"/>
    <col min="9" max="9" width="3.33203125" style="1" bestFit="1" customWidth="1"/>
    <col min="10" max="10" width="4.109375" style="1" customWidth="1"/>
    <col min="11" max="11" width="4.33203125" style="1" customWidth="1"/>
    <col min="12" max="12" width="5.33203125" style="1" customWidth="1"/>
    <col min="13" max="13" width="4.21875" style="1" customWidth="1"/>
    <col min="14" max="16" width="4.77734375" style="1" customWidth="1"/>
    <col min="17" max="17" width="5.5546875" style="1" customWidth="1"/>
    <col min="18" max="20" width="4.77734375" style="1" customWidth="1"/>
    <col min="21" max="22" width="5.6640625" style="1" customWidth="1"/>
    <col min="23" max="24" width="5.5546875" style="1" customWidth="1"/>
    <col min="25" max="16384" width="8.88671875" style="1"/>
  </cols>
  <sheetData>
    <row r="1" spans="1:25" ht="15.6" x14ac:dyDescent="0.3">
      <c r="A1" s="3" t="s">
        <v>77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6"/>
      <c r="X1" s="6"/>
    </row>
    <row r="2" spans="1:25" ht="15.6" x14ac:dyDescent="0.3">
      <c r="A2" s="2" t="s">
        <v>78</v>
      </c>
      <c r="B2" s="7" t="s">
        <v>6</v>
      </c>
      <c r="C2" s="5" t="s">
        <v>31</v>
      </c>
      <c r="D2" s="5" t="s">
        <v>32</v>
      </c>
      <c r="E2" s="5" t="s">
        <v>0</v>
      </c>
      <c r="F2" s="5" t="s">
        <v>1</v>
      </c>
      <c r="G2" s="5" t="s">
        <v>2</v>
      </c>
      <c r="H2" s="5" t="s">
        <v>33</v>
      </c>
      <c r="I2" s="5" t="s">
        <v>34</v>
      </c>
      <c r="J2" s="5" t="s">
        <v>35</v>
      </c>
      <c r="K2" s="5" t="s">
        <v>8</v>
      </c>
      <c r="L2" s="5" t="s">
        <v>3</v>
      </c>
      <c r="M2" s="5" t="s">
        <v>4</v>
      </c>
      <c r="N2" s="5" t="s">
        <v>36</v>
      </c>
      <c r="O2" s="5" t="s">
        <v>5</v>
      </c>
      <c r="P2" s="5" t="s">
        <v>37</v>
      </c>
      <c r="Q2" s="5" t="s">
        <v>38</v>
      </c>
      <c r="R2" s="5" t="s">
        <v>39</v>
      </c>
      <c r="S2" s="5" t="s">
        <v>40</v>
      </c>
      <c r="T2" s="5" t="s">
        <v>41</v>
      </c>
      <c r="U2" s="6" t="s">
        <v>42</v>
      </c>
      <c r="V2" s="6" t="s">
        <v>43</v>
      </c>
      <c r="W2" s="6" t="s">
        <v>44</v>
      </c>
      <c r="X2" s="6" t="s">
        <v>45</v>
      </c>
    </row>
    <row r="3" spans="1:25" x14ac:dyDescent="0.3">
      <c r="A3" s="2"/>
      <c r="B3" s="9" t="s">
        <v>46</v>
      </c>
      <c r="C3" s="2">
        <v>31</v>
      </c>
      <c r="D3" s="2">
        <v>123</v>
      </c>
      <c r="E3" s="2">
        <v>106</v>
      </c>
      <c r="F3" s="2">
        <v>28</v>
      </c>
      <c r="G3" s="2">
        <v>36</v>
      </c>
      <c r="H3" s="2">
        <v>18</v>
      </c>
      <c r="I3" s="2">
        <v>7</v>
      </c>
      <c r="J3" s="2">
        <v>5</v>
      </c>
      <c r="K3" s="2">
        <v>6</v>
      </c>
      <c r="L3" s="2">
        <v>31</v>
      </c>
      <c r="M3" s="2">
        <v>11</v>
      </c>
      <c r="N3" s="2">
        <v>0</v>
      </c>
      <c r="O3" s="2">
        <v>30</v>
      </c>
      <c r="P3" s="2">
        <v>6</v>
      </c>
      <c r="Q3" s="2">
        <f>1+1</f>
        <v>2</v>
      </c>
      <c r="R3" s="2">
        <v>4</v>
      </c>
      <c r="S3" s="2">
        <f>3+1</f>
        <v>4</v>
      </c>
      <c r="T3" s="2">
        <v>0</v>
      </c>
      <c r="U3" s="10">
        <v>0.47299999999999998</v>
      </c>
      <c r="V3" s="10">
        <v>0.67</v>
      </c>
      <c r="W3" s="10">
        <v>1.143</v>
      </c>
      <c r="X3" s="10">
        <v>0.34</v>
      </c>
      <c r="Y3" s="8"/>
    </row>
    <row r="4" spans="1:25" x14ac:dyDescent="0.3">
      <c r="A4" s="2"/>
      <c r="B4" s="9" t="s">
        <v>47</v>
      </c>
      <c r="C4" s="2">
        <v>1</v>
      </c>
      <c r="D4" s="2">
        <v>2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1</v>
      </c>
      <c r="N4" s="2">
        <v>0</v>
      </c>
      <c r="O4" s="2">
        <v>1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10">
        <v>1</v>
      </c>
      <c r="V4" s="10">
        <v>0</v>
      </c>
      <c r="W4" s="10">
        <v>1</v>
      </c>
      <c r="X4" s="10">
        <v>0</v>
      </c>
      <c r="Y4" s="8"/>
    </row>
    <row r="5" spans="1:25" x14ac:dyDescent="0.3">
      <c r="A5" s="2"/>
      <c r="B5" s="9" t="s">
        <v>20</v>
      </c>
      <c r="C5" s="2">
        <v>8</v>
      </c>
      <c r="D5" s="2">
        <v>28</v>
      </c>
      <c r="E5" s="2">
        <v>23</v>
      </c>
      <c r="F5" s="2">
        <v>9</v>
      </c>
      <c r="G5" s="2">
        <v>14</v>
      </c>
      <c r="H5" s="2">
        <v>11</v>
      </c>
      <c r="I5" s="2">
        <v>3</v>
      </c>
      <c r="J5" s="2">
        <v>0</v>
      </c>
      <c r="K5" s="2">
        <v>0</v>
      </c>
      <c r="L5" s="2">
        <v>11</v>
      </c>
      <c r="M5" s="2">
        <v>5</v>
      </c>
      <c r="N5" s="2">
        <v>0</v>
      </c>
      <c r="O5" s="2">
        <v>1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10">
        <v>0.82599999999999996</v>
      </c>
      <c r="V5" s="10">
        <v>0.73899999999999999</v>
      </c>
      <c r="W5" s="10">
        <v>1.5649999999999999</v>
      </c>
      <c r="X5" s="10">
        <v>0.60899999999999999</v>
      </c>
      <c r="Y5" s="8"/>
    </row>
    <row r="6" spans="1:25" x14ac:dyDescent="0.3">
      <c r="A6" s="2"/>
      <c r="B6" s="9" t="s">
        <v>48</v>
      </c>
      <c r="C6" s="2">
        <v>20</v>
      </c>
      <c r="D6" s="2">
        <v>74</v>
      </c>
      <c r="E6" s="2">
        <v>63</v>
      </c>
      <c r="F6" s="2">
        <v>28</v>
      </c>
      <c r="G6" s="2">
        <v>18</v>
      </c>
      <c r="H6" s="2">
        <v>15</v>
      </c>
      <c r="I6" s="2">
        <v>2</v>
      </c>
      <c r="J6" s="2">
        <f>0+1</f>
        <v>1</v>
      </c>
      <c r="K6" s="2">
        <v>0</v>
      </c>
      <c r="L6" s="2">
        <f>6+4</f>
        <v>10</v>
      </c>
      <c r="M6" s="2">
        <f>3+2</f>
        <v>5</v>
      </c>
      <c r="N6" s="2">
        <f>0+2</f>
        <v>2</v>
      </c>
      <c r="O6" s="2">
        <v>13</v>
      </c>
      <c r="P6" s="2">
        <f>2+2</f>
        <v>4</v>
      </c>
      <c r="Q6" s="2">
        <f>0+1</f>
        <v>1</v>
      </c>
      <c r="R6" s="2">
        <v>2</v>
      </c>
      <c r="S6" s="2">
        <v>1</v>
      </c>
      <c r="T6" s="2">
        <v>0</v>
      </c>
      <c r="U6" s="10">
        <v>0.39100000000000001</v>
      </c>
      <c r="V6" s="10">
        <v>0.34899999999999998</v>
      </c>
      <c r="W6" s="10">
        <v>0.74</v>
      </c>
      <c r="X6" s="10">
        <v>0.28599999999999998</v>
      </c>
      <c r="Y6" s="8"/>
    </row>
    <row r="7" spans="1:25" x14ac:dyDescent="0.3">
      <c r="A7" s="2"/>
      <c r="B7" s="15" t="s">
        <v>15</v>
      </c>
      <c r="C7" s="2">
        <v>2</v>
      </c>
      <c r="D7" s="2">
        <v>3</v>
      </c>
      <c r="E7" s="2">
        <v>2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2</v>
      </c>
      <c r="M7" s="2">
        <v>1</v>
      </c>
      <c r="N7" s="2">
        <v>0</v>
      </c>
      <c r="O7" s="2">
        <v>0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10">
        <v>0.5</v>
      </c>
      <c r="V7" s="10">
        <v>0</v>
      </c>
      <c r="W7" s="10">
        <v>0.5</v>
      </c>
      <c r="X7" s="10">
        <v>0</v>
      </c>
      <c r="Y7" s="8"/>
    </row>
    <row r="8" spans="1:25" x14ac:dyDescent="0.3">
      <c r="A8" s="2"/>
      <c r="B8" s="9" t="s">
        <v>10</v>
      </c>
      <c r="C8" s="2">
        <v>6</v>
      </c>
      <c r="D8" s="2">
        <v>17</v>
      </c>
      <c r="E8" s="2">
        <v>17</v>
      </c>
      <c r="F8" s="2">
        <v>2</v>
      </c>
      <c r="G8" s="2">
        <v>4</v>
      </c>
      <c r="H8" s="2">
        <v>3</v>
      </c>
      <c r="I8" s="2">
        <v>1</v>
      </c>
      <c r="J8" s="2">
        <v>0</v>
      </c>
      <c r="K8" s="2">
        <v>0</v>
      </c>
      <c r="L8" s="2">
        <v>2</v>
      </c>
      <c r="M8" s="2">
        <v>0</v>
      </c>
      <c r="N8" s="2">
        <v>0</v>
      </c>
      <c r="O8" s="2">
        <v>4</v>
      </c>
      <c r="P8" s="2">
        <v>0</v>
      </c>
      <c r="Q8" s="2">
        <v>1</v>
      </c>
      <c r="R8" s="2">
        <v>1</v>
      </c>
      <c r="S8" s="2">
        <v>0</v>
      </c>
      <c r="T8" s="2">
        <v>0</v>
      </c>
      <c r="U8" s="10">
        <v>0.23499999999999999</v>
      </c>
      <c r="V8" s="10">
        <v>0.29399999999999998</v>
      </c>
      <c r="W8" s="10">
        <v>0.52900000000000003</v>
      </c>
      <c r="X8" s="10">
        <v>0.23499999999999999</v>
      </c>
      <c r="Y8" s="8"/>
    </row>
    <row r="9" spans="1:25" x14ac:dyDescent="0.3">
      <c r="A9" s="2"/>
      <c r="B9" s="9" t="s">
        <v>30</v>
      </c>
      <c r="C9" s="2">
        <v>1</v>
      </c>
      <c r="D9" s="2">
        <v>3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10">
        <v>0.33300000000000002</v>
      </c>
      <c r="V9" s="10">
        <v>0.33300000000000002</v>
      </c>
      <c r="W9" s="10">
        <v>0.66600000000000004</v>
      </c>
      <c r="X9" s="10">
        <v>0.33300000000000002</v>
      </c>
      <c r="Y9" s="8"/>
    </row>
    <row r="10" spans="1:25" x14ac:dyDescent="0.3">
      <c r="A10" s="2"/>
      <c r="B10" s="9" t="s">
        <v>21</v>
      </c>
      <c r="C10" s="2">
        <v>4</v>
      </c>
      <c r="D10" s="2">
        <v>9</v>
      </c>
      <c r="E10" s="2">
        <v>9</v>
      </c>
      <c r="F10" s="2">
        <v>1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4</v>
      </c>
      <c r="P10" s="2">
        <v>0</v>
      </c>
      <c r="Q10" s="2">
        <v>1</v>
      </c>
      <c r="R10" s="2">
        <v>1</v>
      </c>
      <c r="S10" s="2">
        <v>0</v>
      </c>
      <c r="T10" s="2">
        <v>0</v>
      </c>
      <c r="U10" s="10">
        <v>0</v>
      </c>
      <c r="V10" s="10">
        <v>0</v>
      </c>
      <c r="W10" s="10">
        <v>0</v>
      </c>
      <c r="X10" s="10">
        <v>0</v>
      </c>
      <c r="Y10" s="8"/>
    </row>
    <row r="11" spans="1:25" x14ac:dyDescent="0.3">
      <c r="A11" s="2"/>
      <c r="B11" s="9" t="s">
        <v>49</v>
      </c>
      <c r="C11" s="2">
        <f>15+9</f>
        <v>24</v>
      </c>
      <c r="D11" s="2">
        <f>66+36</f>
        <v>102</v>
      </c>
      <c r="E11" s="2">
        <f>54+27</f>
        <v>81</v>
      </c>
      <c r="F11" s="2">
        <f>24+7</f>
        <v>31</v>
      </c>
      <c r="G11" s="2">
        <f>22+10</f>
        <v>32</v>
      </c>
      <c r="H11" s="2">
        <f>17+8</f>
        <v>25</v>
      </c>
      <c r="I11" s="2">
        <f>4+2</f>
        <v>6</v>
      </c>
      <c r="J11" s="2">
        <v>1</v>
      </c>
      <c r="K11" s="2">
        <v>0</v>
      </c>
      <c r="L11" s="2">
        <f>6+2</f>
        <v>8</v>
      </c>
      <c r="M11" s="2">
        <f>7+8</f>
        <v>15</v>
      </c>
      <c r="N11" s="2">
        <f>0+1</f>
        <v>1</v>
      </c>
      <c r="O11" s="2">
        <f>7+2</f>
        <v>9</v>
      </c>
      <c r="P11" s="2">
        <v>4</v>
      </c>
      <c r="Q11" s="2">
        <f>2+3</f>
        <v>5</v>
      </c>
      <c r="R11" s="2">
        <v>2</v>
      </c>
      <c r="S11" s="2">
        <f>17+9</f>
        <v>26</v>
      </c>
      <c r="T11" s="2">
        <v>1</v>
      </c>
      <c r="U11" s="10">
        <v>0.59299999999999997</v>
      </c>
      <c r="V11" s="10">
        <v>0.49399999999999999</v>
      </c>
      <c r="W11" s="10">
        <v>1.087</v>
      </c>
      <c r="X11" s="10">
        <v>0.39500000000000002</v>
      </c>
      <c r="Y11" s="8"/>
    </row>
    <row r="12" spans="1:25" x14ac:dyDescent="0.3">
      <c r="A12" s="2"/>
      <c r="B12" s="9" t="s">
        <v>17</v>
      </c>
      <c r="C12" s="2">
        <v>32</v>
      </c>
      <c r="D12" s="2">
        <v>117</v>
      </c>
      <c r="E12" s="2">
        <v>102</v>
      </c>
      <c r="F12" s="2">
        <v>16</v>
      </c>
      <c r="G12" s="2">
        <v>28</v>
      </c>
      <c r="H12" s="2">
        <v>17</v>
      </c>
      <c r="I12" s="2">
        <v>7</v>
      </c>
      <c r="J12" s="2">
        <v>4</v>
      </c>
      <c r="K12" s="2">
        <v>0</v>
      </c>
      <c r="L12" s="2">
        <v>17</v>
      </c>
      <c r="M12" s="2">
        <v>11</v>
      </c>
      <c r="N12" s="2">
        <v>0</v>
      </c>
      <c r="O12" s="2">
        <v>11</v>
      </c>
      <c r="P12" s="2">
        <v>5</v>
      </c>
      <c r="Q12" s="2">
        <v>2</v>
      </c>
      <c r="R12" s="2">
        <v>5</v>
      </c>
      <c r="S12" s="2">
        <f>1+1</f>
        <v>2</v>
      </c>
      <c r="T12" s="2">
        <v>0</v>
      </c>
      <c r="U12" s="10">
        <v>0.41099999999999998</v>
      </c>
      <c r="V12" s="10">
        <v>0.42199999999999999</v>
      </c>
      <c r="W12" s="10">
        <v>0.83299999999999996</v>
      </c>
      <c r="X12" s="10">
        <v>0.27500000000000002</v>
      </c>
      <c r="Y12" s="8"/>
    </row>
    <row r="13" spans="1:25" x14ac:dyDescent="0.3">
      <c r="A13" s="2"/>
      <c r="B13" s="9" t="s">
        <v>50</v>
      </c>
      <c r="C13" s="2">
        <v>2</v>
      </c>
      <c r="D13" s="2">
        <v>7</v>
      </c>
      <c r="E13" s="2">
        <v>7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1</v>
      </c>
      <c r="R13" s="2">
        <v>0</v>
      </c>
      <c r="S13" s="2">
        <v>0</v>
      </c>
      <c r="T13" s="2">
        <v>0</v>
      </c>
      <c r="U13" s="10">
        <v>0</v>
      </c>
      <c r="V13" s="10">
        <v>0</v>
      </c>
      <c r="W13" s="10">
        <v>0</v>
      </c>
      <c r="X13" s="10">
        <v>0</v>
      </c>
      <c r="Y13" s="8"/>
    </row>
    <row r="14" spans="1:25" x14ac:dyDescent="0.3">
      <c r="A14" s="2"/>
      <c r="B14" s="9" t="s">
        <v>29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10">
        <v>0</v>
      </c>
      <c r="V14" s="10">
        <v>0</v>
      </c>
      <c r="W14" s="10">
        <v>0</v>
      </c>
      <c r="X14" s="10">
        <v>0</v>
      </c>
      <c r="Y14" s="8"/>
    </row>
    <row r="15" spans="1:25" x14ac:dyDescent="0.3">
      <c r="A15" s="2"/>
      <c r="B15" s="9" t="s">
        <v>24</v>
      </c>
      <c r="C15" s="2">
        <v>1</v>
      </c>
      <c r="D15" s="2">
        <v>1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10">
        <v>0</v>
      </c>
      <c r="V15" s="10">
        <v>0</v>
      </c>
      <c r="W15" s="10">
        <v>0</v>
      </c>
      <c r="X15" s="10">
        <v>0</v>
      </c>
      <c r="Y15" s="8"/>
    </row>
    <row r="16" spans="1:25" x14ac:dyDescent="0.3">
      <c r="A16" s="2"/>
      <c r="B16" s="9" t="s">
        <v>25</v>
      </c>
      <c r="C16" s="2">
        <v>24</v>
      </c>
      <c r="D16" s="2">
        <v>72</v>
      </c>
      <c r="E16" s="2">
        <v>60</v>
      </c>
      <c r="F16" s="2">
        <v>11</v>
      </c>
      <c r="G16" s="2">
        <v>13</v>
      </c>
      <c r="H16" s="2">
        <v>8</v>
      </c>
      <c r="I16" s="2">
        <v>5</v>
      </c>
      <c r="J16" s="2">
        <v>0</v>
      </c>
      <c r="K16" s="2">
        <v>0</v>
      </c>
      <c r="L16" s="2">
        <v>13</v>
      </c>
      <c r="M16" s="2">
        <v>7</v>
      </c>
      <c r="N16" s="2">
        <v>0</v>
      </c>
      <c r="O16" s="2">
        <v>20</v>
      </c>
      <c r="P16" s="2">
        <f>3+1</f>
        <v>4</v>
      </c>
      <c r="Q16" s="2">
        <v>2</v>
      </c>
      <c r="R16" s="2">
        <v>0</v>
      </c>
      <c r="S16" s="2">
        <f>3+1</f>
        <v>4</v>
      </c>
      <c r="T16" s="2">
        <v>0</v>
      </c>
      <c r="U16" s="10">
        <v>0.375</v>
      </c>
      <c r="V16" s="10">
        <v>0.3</v>
      </c>
      <c r="W16" s="10">
        <v>0.67500000000000004</v>
      </c>
      <c r="X16" s="10">
        <v>0.217</v>
      </c>
      <c r="Y16" s="8"/>
    </row>
    <row r="17" spans="1:25" x14ac:dyDescent="0.3">
      <c r="A17" s="2"/>
      <c r="B17" s="9" t="s">
        <v>13</v>
      </c>
      <c r="C17" s="2">
        <v>29</v>
      </c>
      <c r="D17" s="2">
        <v>118</v>
      </c>
      <c r="E17" s="2">
        <v>98</v>
      </c>
      <c r="F17" s="2">
        <v>29</v>
      </c>
      <c r="G17" s="2">
        <v>37</v>
      </c>
      <c r="H17" s="2">
        <v>21</v>
      </c>
      <c r="I17" s="2">
        <f>8+1</f>
        <v>9</v>
      </c>
      <c r="J17" s="2">
        <v>0</v>
      </c>
      <c r="K17" s="2">
        <f>6+1</f>
        <v>7</v>
      </c>
      <c r="L17" s="2">
        <v>28</v>
      </c>
      <c r="M17" s="2">
        <v>13</v>
      </c>
      <c r="N17" s="2">
        <v>0</v>
      </c>
      <c r="O17" s="2">
        <v>20</v>
      </c>
      <c r="P17" s="2">
        <f>2+4</f>
        <v>6</v>
      </c>
      <c r="Q17" s="2">
        <v>2</v>
      </c>
      <c r="R17" s="2">
        <f>2+1</f>
        <v>3</v>
      </c>
      <c r="S17" s="2">
        <v>0</v>
      </c>
      <c r="T17" s="2">
        <v>0</v>
      </c>
      <c r="U17" s="10">
        <v>0.53800000000000003</v>
      </c>
      <c r="V17" s="10">
        <v>0.68400000000000005</v>
      </c>
      <c r="W17" s="10">
        <v>1.222</v>
      </c>
      <c r="X17" s="10">
        <v>0.378</v>
      </c>
      <c r="Y17" s="8"/>
    </row>
    <row r="18" spans="1:25" x14ac:dyDescent="0.3">
      <c r="A18" s="2"/>
      <c r="B18" s="9" t="s">
        <v>51</v>
      </c>
      <c r="C18" s="2">
        <v>29</v>
      </c>
      <c r="D18" s="2">
        <v>106</v>
      </c>
      <c r="E18" s="2">
        <v>86</v>
      </c>
      <c r="F18" s="2">
        <f>6+5</f>
        <v>11</v>
      </c>
      <c r="G18" s="2">
        <v>23</v>
      </c>
      <c r="H18" s="2">
        <f>10+6</f>
        <v>16</v>
      </c>
      <c r="I18" s="2">
        <v>3</v>
      </c>
      <c r="J18" s="2">
        <v>2</v>
      </c>
      <c r="K18" s="2">
        <f>1+1</f>
        <v>2</v>
      </c>
      <c r="L18" s="2">
        <v>15</v>
      </c>
      <c r="M18" s="2">
        <f>11+3</f>
        <v>14</v>
      </c>
      <c r="N18" s="2">
        <f>9+2</f>
        <v>11</v>
      </c>
      <c r="O18" s="2">
        <v>21</v>
      </c>
      <c r="P18" s="2">
        <v>2</v>
      </c>
      <c r="Q18" s="2">
        <f>1+1</f>
        <v>2</v>
      </c>
      <c r="R18" s="2">
        <f>2+2</f>
        <v>4</v>
      </c>
      <c r="S18" s="2">
        <v>0</v>
      </c>
      <c r="T18" s="2">
        <v>0</v>
      </c>
      <c r="U18" s="10">
        <v>0.39400000000000002</v>
      </c>
      <c r="V18" s="10">
        <v>0.41899999999999998</v>
      </c>
      <c r="W18" s="10">
        <v>0.81299999999999994</v>
      </c>
      <c r="X18" s="10">
        <v>0.26700000000000002</v>
      </c>
      <c r="Y18" s="8"/>
    </row>
    <row r="19" spans="1:25" x14ac:dyDescent="0.3">
      <c r="A19" s="2"/>
      <c r="B19" s="9" t="s">
        <v>22</v>
      </c>
      <c r="C19" s="2">
        <v>10</v>
      </c>
      <c r="D19" s="2">
        <v>20</v>
      </c>
      <c r="E19" s="2">
        <v>19</v>
      </c>
      <c r="F19" s="2">
        <f>0+1</f>
        <v>1</v>
      </c>
      <c r="G19" s="2">
        <f>1+2</f>
        <v>3</v>
      </c>
      <c r="H19" s="2">
        <f>1+1</f>
        <v>2</v>
      </c>
      <c r="I19" s="2">
        <f>0+1</f>
        <v>1</v>
      </c>
      <c r="J19" s="2">
        <v>0</v>
      </c>
      <c r="K19" s="2">
        <v>0</v>
      </c>
      <c r="L19" s="2">
        <v>1</v>
      </c>
      <c r="M19" s="2">
        <f>0+1</f>
        <v>1</v>
      </c>
      <c r="N19" s="2">
        <v>0</v>
      </c>
      <c r="O19" s="2">
        <v>7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10">
        <v>0.21099999999999999</v>
      </c>
      <c r="V19" s="10">
        <v>0.21099999999999999</v>
      </c>
      <c r="W19" s="10">
        <v>0.42199999999999999</v>
      </c>
      <c r="X19" s="10">
        <v>0.158</v>
      </c>
      <c r="Y19" s="8"/>
    </row>
    <row r="20" spans="1:25" x14ac:dyDescent="0.3">
      <c r="A20" s="2"/>
      <c r="B20" s="9" t="s">
        <v>52</v>
      </c>
      <c r="C20" s="2">
        <f>17+11</f>
        <v>28</v>
      </c>
      <c r="D20" s="2">
        <f>60+43</f>
        <v>103</v>
      </c>
      <c r="E20" s="2">
        <f>46+30</f>
        <v>76</v>
      </c>
      <c r="F20" s="2">
        <f>15+12</f>
        <v>27</v>
      </c>
      <c r="G20" s="2">
        <f>14+10</f>
        <v>24</v>
      </c>
      <c r="H20" s="2">
        <f>9+9</f>
        <v>18</v>
      </c>
      <c r="I20" s="2">
        <f>4+1</f>
        <v>5</v>
      </c>
      <c r="J20" s="2">
        <v>0</v>
      </c>
      <c r="K20" s="2">
        <v>1</v>
      </c>
      <c r="L20" s="2">
        <f>10+5</f>
        <v>15</v>
      </c>
      <c r="M20" s="2">
        <f>11+5</f>
        <v>16</v>
      </c>
      <c r="N20" s="2">
        <v>0</v>
      </c>
      <c r="O20" s="2">
        <f>5+2</f>
        <v>7</v>
      </c>
      <c r="P20" s="2">
        <f>3+8</f>
        <v>11</v>
      </c>
      <c r="Q20" s="2">
        <f>1+2</f>
        <v>3</v>
      </c>
      <c r="R20" s="2">
        <v>1</v>
      </c>
      <c r="S20" s="2">
        <f>0+5</f>
        <v>5</v>
      </c>
      <c r="T20" s="2">
        <f>2+1</f>
        <v>3</v>
      </c>
      <c r="U20" s="10">
        <v>0.58599999999999997</v>
      </c>
      <c r="V20" s="10">
        <v>0.42099999999999999</v>
      </c>
      <c r="W20" s="10">
        <v>1.0069999999999999</v>
      </c>
      <c r="X20" s="10">
        <v>0.316</v>
      </c>
      <c r="Y20" s="8"/>
    </row>
    <row r="21" spans="1:25" x14ac:dyDescent="0.3">
      <c r="A21" s="2"/>
      <c r="B21" s="9" t="s">
        <v>76</v>
      </c>
      <c r="C21" s="2">
        <v>1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10">
        <v>0</v>
      </c>
      <c r="V21" s="10">
        <v>0</v>
      </c>
      <c r="W21" s="10">
        <v>0</v>
      </c>
      <c r="X21" s="10">
        <v>0</v>
      </c>
      <c r="Y21" s="8"/>
    </row>
    <row r="22" spans="1:25" x14ac:dyDescent="0.3">
      <c r="A22" s="2"/>
      <c r="B22" s="9" t="s">
        <v>16</v>
      </c>
      <c r="C22" s="2">
        <v>11</v>
      </c>
      <c r="D22" s="2">
        <v>33</v>
      </c>
      <c r="E22" s="2">
        <v>24</v>
      </c>
      <c r="F22" s="2">
        <v>14</v>
      </c>
      <c r="G22" s="2">
        <v>13</v>
      </c>
      <c r="H22" s="2">
        <v>12</v>
      </c>
      <c r="I22" s="2">
        <v>1</v>
      </c>
      <c r="J22" s="2">
        <v>0</v>
      </c>
      <c r="K22" s="2">
        <v>0</v>
      </c>
      <c r="L22" s="2">
        <v>9</v>
      </c>
      <c r="M22" s="2">
        <v>4</v>
      </c>
      <c r="N22" s="2">
        <v>0</v>
      </c>
      <c r="O22" s="2">
        <v>2</v>
      </c>
      <c r="P22" s="2">
        <v>5</v>
      </c>
      <c r="Q22" s="2">
        <v>0</v>
      </c>
      <c r="R22" s="2">
        <v>0</v>
      </c>
      <c r="S22" s="2">
        <v>0</v>
      </c>
      <c r="T22" s="2">
        <v>0</v>
      </c>
      <c r="U22" s="10">
        <v>0.75900000000000001</v>
      </c>
      <c r="V22" s="10">
        <v>0.58299999999999996</v>
      </c>
      <c r="W22" s="10">
        <v>1.3420000000000001</v>
      </c>
      <c r="X22" s="10">
        <v>0.54200000000000004</v>
      </c>
      <c r="Y22" s="8"/>
    </row>
    <row r="23" spans="1:25" x14ac:dyDescent="0.3">
      <c r="A23" s="2"/>
      <c r="B23" s="9" t="s">
        <v>53</v>
      </c>
      <c r="C23" s="2">
        <v>1</v>
      </c>
      <c r="D23" s="2">
        <v>1</v>
      </c>
      <c r="E23" s="2">
        <v>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10">
        <v>0</v>
      </c>
      <c r="V23" s="10">
        <v>0</v>
      </c>
      <c r="W23" s="10">
        <v>0</v>
      </c>
      <c r="X23" s="10">
        <v>0</v>
      </c>
      <c r="Y23" s="8"/>
    </row>
    <row r="24" spans="1:25" x14ac:dyDescent="0.3">
      <c r="A24" s="2"/>
      <c r="B24" s="9" t="s">
        <v>18</v>
      </c>
      <c r="C24" s="2">
        <v>14</v>
      </c>
      <c r="D24" s="2">
        <v>40</v>
      </c>
      <c r="E24" s="2">
        <v>35</v>
      </c>
      <c r="F24" s="2">
        <f>6+2</f>
        <v>8</v>
      </c>
      <c r="G24" s="2">
        <f>7+3</f>
        <v>10</v>
      </c>
      <c r="H24" s="2">
        <f>6+3</f>
        <v>9</v>
      </c>
      <c r="I24" s="2">
        <v>1</v>
      </c>
      <c r="J24" s="2">
        <v>0</v>
      </c>
      <c r="K24" s="2">
        <v>0</v>
      </c>
      <c r="L24" s="2">
        <f>5+1</f>
        <v>6</v>
      </c>
      <c r="M24" s="2">
        <f>2+1</f>
        <v>3</v>
      </c>
      <c r="N24" s="2">
        <v>0</v>
      </c>
      <c r="O24" s="2">
        <v>11</v>
      </c>
      <c r="P24" s="2">
        <v>1</v>
      </c>
      <c r="Q24" s="2">
        <v>2</v>
      </c>
      <c r="R24" s="2">
        <v>1</v>
      </c>
      <c r="S24" s="2">
        <v>0</v>
      </c>
      <c r="T24" s="2">
        <v>1</v>
      </c>
      <c r="U24" s="10">
        <v>0.38900000000000001</v>
      </c>
      <c r="V24" s="10">
        <v>0.314</v>
      </c>
      <c r="W24" s="10">
        <v>0.70299999999999996</v>
      </c>
      <c r="X24" s="10">
        <v>0.28599999999999998</v>
      </c>
      <c r="Y24" s="8"/>
    </row>
    <row r="25" spans="1:25" x14ac:dyDescent="0.3">
      <c r="A25" s="2"/>
      <c r="B25" s="9" t="s">
        <v>12</v>
      </c>
      <c r="C25" s="2">
        <v>36</v>
      </c>
      <c r="D25" s="2">
        <v>137</v>
      </c>
      <c r="E25" s="2">
        <v>121</v>
      </c>
      <c r="F25" s="2">
        <v>27</v>
      </c>
      <c r="G25" s="2">
        <v>40</v>
      </c>
      <c r="H25" s="2">
        <v>29</v>
      </c>
      <c r="I25" s="2">
        <v>9</v>
      </c>
      <c r="J25" s="2">
        <v>1</v>
      </c>
      <c r="K25" s="2">
        <v>1</v>
      </c>
      <c r="L25" s="2">
        <v>9</v>
      </c>
      <c r="M25" s="2">
        <v>9</v>
      </c>
      <c r="N25" s="2">
        <v>0</v>
      </c>
      <c r="O25" s="2">
        <v>28</v>
      </c>
      <c r="P25" s="2">
        <f>1+4</f>
        <v>5</v>
      </c>
      <c r="Q25" s="2">
        <f>1+3</f>
        <v>4</v>
      </c>
      <c r="R25" s="2">
        <f>3+2</f>
        <v>5</v>
      </c>
      <c r="S25" s="2">
        <f>2+2</f>
        <v>4</v>
      </c>
      <c r="T25" s="2">
        <v>0</v>
      </c>
      <c r="U25" s="10">
        <v>0.42899999999999999</v>
      </c>
      <c r="V25" s="10">
        <v>0.44600000000000001</v>
      </c>
      <c r="W25" s="10">
        <v>0.875</v>
      </c>
      <c r="X25" s="10">
        <v>0.33100000000000002</v>
      </c>
      <c r="Y25" s="8"/>
    </row>
    <row r="26" spans="1:25" x14ac:dyDescent="0.3">
      <c r="A26" s="2"/>
      <c r="B26" s="9" t="s">
        <v>28</v>
      </c>
      <c r="C26" s="2">
        <v>1</v>
      </c>
      <c r="D26" s="2">
        <v>2</v>
      </c>
      <c r="E26" s="2">
        <v>2</v>
      </c>
      <c r="F26" s="2">
        <v>0</v>
      </c>
      <c r="G26" s="2">
        <v>1</v>
      </c>
      <c r="H26" s="2">
        <v>1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10">
        <v>0.5</v>
      </c>
      <c r="V26" s="10">
        <v>0.5</v>
      </c>
      <c r="W26" s="10">
        <v>1</v>
      </c>
      <c r="X26" s="10">
        <v>5</v>
      </c>
      <c r="Y26" s="8"/>
    </row>
    <row r="27" spans="1:25" x14ac:dyDescent="0.3">
      <c r="A27" s="2"/>
      <c r="B27" s="9" t="s">
        <v>19</v>
      </c>
      <c r="C27" s="2">
        <v>9</v>
      </c>
      <c r="D27" s="2">
        <v>28</v>
      </c>
      <c r="E27" s="2">
        <v>10</v>
      </c>
      <c r="F27" s="2">
        <v>5</v>
      </c>
      <c r="G27" s="2">
        <f>0+2</f>
        <v>2</v>
      </c>
      <c r="H27" s="2">
        <f>0+2</f>
        <v>2</v>
      </c>
      <c r="I27" s="2">
        <v>0</v>
      </c>
      <c r="J27" s="2">
        <v>0</v>
      </c>
      <c r="K27" s="2">
        <v>0</v>
      </c>
      <c r="L27" s="2">
        <v>0</v>
      </c>
      <c r="M27" s="2">
        <v>9</v>
      </c>
      <c r="N27" s="2">
        <v>0</v>
      </c>
      <c r="O27" s="2">
        <v>1</v>
      </c>
      <c r="P27" s="2">
        <v>0</v>
      </c>
      <c r="Q27" s="2">
        <f>1+1</f>
        <v>2</v>
      </c>
      <c r="R27" s="2">
        <v>0</v>
      </c>
      <c r="S27" s="2">
        <v>0</v>
      </c>
      <c r="T27" s="2">
        <v>0</v>
      </c>
      <c r="U27" s="10">
        <v>1.1000000000000001</v>
      </c>
      <c r="V27" s="10">
        <v>0.2</v>
      </c>
      <c r="W27" s="10">
        <v>1.3</v>
      </c>
      <c r="X27" s="10">
        <v>0.2</v>
      </c>
      <c r="Y27" s="8"/>
    </row>
    <row r="28" spans="1:25" x14ac:dyDescent="0.3">
      <c r="A28" s="2"/>
      <c r="B28" s="9" t="s">
        <v>11</v>
      </c>
      <c r="C28" s="2">
        <v>33</v>
      </c>
      <c r="D28" s="2">
        <v>126</v>
      </c>
      <c r="E28" s="2">
        <v>114</v>
      </c>
      <c r="F28" s="2">
        <v>27</v>
      </c>
      <c r="G28" s="2">
        <v>36</v>
      </c>
      <c r="H28" s="2">
        <v>23</v>
      </c>
      <c r="I28" s="2">
        <v>8</v>
      </c>
      <c r="J28" s="2">
        <v>0</v>
      </c>
      <c r="K28" s="2">
        <f>3+2</f>
        <v>5</v>
      </c>
      <c r="L28" s="2">
        <v>28</v>
      </c>
      <c r="M28" s="2">
        <f>6+2</f>
        <v>8</v>
      </c>
      <c r="N28" s="2">
        <v>0</v>
      </c>
      <c r="O28" s="2">
        <f>9+2</f>
        <v>11</v>
      </c>
      <c r="P28" s="2">
        <v>2</v>
      </c>
      <c r="Q28" s="2">
        <f>6+5</f>
        <v>11</v>
      </c>
      <c r="R28" s="2">
        <v>4</v>
      </c>
      <c r="S28" s="2">
        <f>0+1</f>
        <v>1</v>
      </c>
      <c r="T28" s="2">
        <v>1</v>
      </c>
      <c r="U28" s="10">
        <v>0.39700000000000002</v>
      </c>
      <c r="V28" s="10">
        <v>0.51800000000000002</v>
      </c>
      <c r="W28" s="10">
        <v>0.91500000000000004</v>
      </c>
      <c r="X28" s="10">
        <v>0.316</v>
      </c>
      <c r="Y28" s="8"/>
    </row>
    <row r="29" spans="1:25" x14ac:dyDescent="0.3">
      <c r="A29" s="2"/>
      <c r="B29" s="9" t="s">
        <v>54</v>
      </c>
      <c r="C29" s="2">
        <v>8</v>
      </c>
      <c r="D29" s="2">
        <v>32</v>
      </c>
      <c r="E29" s="2">
        <v>25</v>
      </c>
      <c r="F29" s="2">
        <v>6</v>
      </c>
      <c r="G29" s="2">
        <v>4</v>
      </c>
      <c r="H29" s="2">
        <v>2</v>
      </c>
      <c r="I29" s="2">
        <v>2</v>
      </c>
      <c r="J29" s="2">
        <v>0</v>
      </c>
      <c r="K29" s="2">
        <v>0</v>
      </c>
      <c r="L29" s="2">
        <v>2</v>
      </c>
      <c r="M29" s="2">
        <v>6</v>
      </c>
      <c r="N29" s="2">
        <v>0</v>
      </c>
      <c r="O29" s="2">
        <v>3</v>
      </c>
      <c r="P29" s="2">
        <v>0</v>
      </c>
      <c r="Q29" s="2">
        <v>2</v>
      </c>
      <c r="R29" s="2">
        <v>2</v>
      </c>
      <c r="S29" s="2">
        <v>0</v>
      </c>
      <c r="T29" s="2">
        <v>0</v>
      </c>
      <c r="U29" s="10">
        <v>0.4</v>
      </c>
      <c r="V29" s="10">
        <v>0.24</v>
      </c>
      <c r="W29" s="10">
        <v>0.64</v>
      </c>
      <c r="X29" s="10">
        <v>0.16</v>
      </c>
      <c r="Y29" s="8"/>
    </row>
    <row r="30" spans="1:25" x14ac:dyDescent="0.3">
      <c r="A30" s="2"/>
      <c r="B30" s="9" t="s">
        <v>27</v>
      </c>
      <c r="C30" s="2">
        <v>2</v>
      </c>
      <c r="D30" s="2">
        <v>5</v>
      </c>
      <c r="E30" s="2">
        <v>5</v>
      </c>
      <c r="F30" s="2">
        <v>2</v>
      </c>
      <c r="G30" s="2">
        <v>2</v>
      </c>
      <c r="H30" s="2">
        <v>0</v>
      </c>
      <c r="I30" s="2">
        <v>2</v>
      </c>
      <c r="J30" s="2">
        <v>0</v>
      </c>
      <c r="K30" s="2">
        <v>0</v>
      </c>
      <c r="L30" s="2">
        <v>1</v>
      </c>
      <c r="M30" s="2">
        <v>0</v>
      </c>
      <c r="N30" s="2">
        <v>0</v>
      </c>
      <c r="O30" s="2">
        <v>2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10">
        <v>0.4</v>
      </c>
      <c r="V30" s="10">
        <v>0.8</v>
      </c>
      <c r="W30" s="10">
        <v>1.2</v>
      </c>
      <c r="X30" s="10">
        <v>0.4</v>
      </c>
      <c r="Y30" s="8"/>
    </row>
    <row r="31" spans="1:25" x14ac:dyDescent="0.3">
      <c r="A31" s="2"/>
      <c r="B31" s="9" t="s">
        <v>14</v>
      </c>
      <c r="C31" s="2">
        <v>36</v>
      </c>
      <c r="D31" s="2">
        <v>144</v>
      </c>
      <c r="E31" s="2">
        <v>121</v>
      </c>
      <c r="F31" s="2">
        <v>25</v>
      </c>
      <c r="G31" s="2">
        <v>38</v>
      </c>
      <c r="H31" s="2">
        <v>22</v>
      </c>
      <c r="I31" s="2">
        <v>14</v>
      </c>
      <c r="J31" s="2">
        <v>1</v>
      </c>
      <c r="K31" s="2">
        <v>2</v>
      </c>
      <c r="L31" s="2">
        <v>38</v>
      </c>
      <c r="M31" s="2">
        <v>17</v>
      </c>
      <c r="N31" s="2">
        <v>0</v>
      </c>
      <c r="O31" s="2">
        <v>9</v>
      </c>
      <c r="P31" s="2">
        <f>2+2</f>
        <v>4</v>
      </c>
      <c r="Q31" s="2">
        <f>3+2</f>
        <v>5</v>
      </c>
      <c r="R31" s="2">
        <f>1+1</f>
        <v>2</v>
      </c>
      <c r="S31" s="2">
        <f>1+1</f>
        <v>2</v>
      </c>
      <c r="T31" s="2">
        <v>0</v>
      </c>
      <c r="U31" s="10">
        <v>0.47199999999999998</v>
      </c>
      <c r="V31" s="10">
        <v>0.504</v>
      </c>
      <c r="W31" s="10">
        <v>0.97599999999999998</v>
      </c>
      <c r="X31" s="10">
        <v>0.314</v>
      </c>
      <c r="Y31" s="8"/>
    </row>
    <row r="32" spans="1:25" x14ac:dyDescent="0.3">
      <c r="A32" s="2"/>
      <c r="B32" s="9" t="s">
        <v>23</v>
      </c>
      <c r="C32" s="2">
        <v>27</v>
      </c>
      <c r="D32" s="2">
        <v>107</v>
      </c>
      <c r="E32" s="2">
        <v>94</v>
      </c>
      <c r="F32" s="2">
        <v>21</v>
      </c>
      <c r="G32" s="2">
        <v>31</v>
      </c>
      <c r="H32" s="2">
        <v>25</v>
      </c>
      <c r="I32" s="2">
        <v>6</v>
      </c>
      <c r="J32" s="2">
        <v>0</v>
      </c>
      <c r="K32" s="2">
        <v>0</v>
      </c>
      <c r="L32" s="2">
        <v>18</v>
      </c>
      <c r="M32" s="2">
        <v>10</v>
      </c>
      <c r="N32" s="2">
        <v>0</v>
      </c>
      <c r="O32" s="2">
        <v>18</v>
      </c>
      <c r="P32" s="2">
        <v>4</v>
      </c>
      <c r="Q32" s="2">
        <v>4</v>
      </c>
      <c r="R32" s="2">
        <f>2+2</f>
        <v>4</v>
      </c>
      <c r="S32" s="2">
        <v>7</v>
      </c>
      <c r="T32" s="2">
        <f>0+1</f>
        <v>1</v>
      </c>
      <c r="U32" s="10">
        <v>0.45900000000000002</v>
      </c>
      <c r="V32" s="10">
        <v>0.39400000000000002</v>
      </c>
      <c r="W32" s="10">
        <v>0.85299999999999998</v>
      </c>
      <c r="X32" s="10">
        <v>0.33</v>
      </c>
      <c r="Y32" s="8"/>
    </row>
    <row r="33" spans="1:25" x14ac:dyDescent="0.3">
      <c r="A33" s="8"/>
      <c r="B33" s="5" t="s">
        <v>55</v>
      </c>
      <c r="C33" s="22">
        <f t="shared" ref="C33:T33" si="0">SUM(C3:C32)</f>
        <v>432</v>
      </c>
      <c r="D33" s="11">
        <f t="shared" si="0"/>
        <v>1562</v>
      </c>
      <c r="E33" s="11">
        <f t="shared" si="0"/>
        <v>1308</v>
      </c>
      <c r="F33" s="5">
        <f t="shared" si="0"/>
        <v>331</v>
      </c>
      <c r="G33" s="5">
        <f t="shared" si="0"/>
        <v>410</v>
      </c>
      <c r="H33" s="5">
        <f t="shared" si="0"/>
        <v>280</v>
      </c>
      <c r="I33" s="5">
        <f t="shared" si="0"/>
        <v>92</v>
      </c>
      <c r="J33" s="5">
        <f t="shared" si="0"/>
        <v>15</v>
      </c>
      <c r="K33" s="5">
        <f t="shared" si="0"/>
        <v>24</v>
      </c>
      <c r="L33" s="5">
        <f t="shared" si="0"/>
        <v>265</v>
      </c>
      <c r="M33" s="5">
        <f t="shared" si="0"/>
        <v>166</v>
      </c>
      <c r="N33" s="5">
        <f t="shared" si="0"/>
        <v>14</v>
      </c>
      <c r="O33" s="5">
        <f t="shared" si="0"/>
        <v>235</v>
      </c>
      <c r="P33" s="5">
        <f t="shared" si="0"/>
        <v>63</v>
      </c>
      <c r="Q33" s="5">
        <f t="shared" si="0"/>
        <v>53</v>
      </c>
      <c r="R33" s="5">
        <f t="shared" si="0"/>
        <v>43</v>
      </c>
      <c r="S33" s="5">
        <f t="shared" si="0"/>
        <v>56</v>
      </c>
      <c r="T33" s="5">
        <f t="shared" si="0"/>
        <v>7</v>
      </c>
      <c r="U33" s="6">
        <v>0.46100000000000002</v>
      </c>
      <c r="V33" s="6">
        <v>0.46300000000000002</v>
      </c>
      <c r="W33" s="6">
        <v>0.92400000000000004</v>
      </c>
      <c r="X33" s="6">
        <f t="shared" ref="X33" si="1">G33/E33</f>
        <v>0.31345565749235477</v>
      </c>
      <c r="Y33" s="8"/>
    </row>
    <row r="34" spans="1:25" x14ac:dyDescent="0.3">
      <c r="A34" s="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/>
      <c r="V34" s="6"/>
      <c r="W34" s="6"/>
      <c r="X34" s="6"/>
      <c r="Y34" s="8"/>
    </row>
    <row r="35" spans="1:25" x14ac:dyDescent="0.3">
      <c r="A35" s="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/>
      <c r="V35" s="6"/>
      <c r="W35" s="6"/>
      <c r="X35" s="6"/>
      <c r="Y35" s="8"/>
    </row>
    <row r="36" spans="1:25" x14ac:dyDescent="0.3">
      <c r="A36" s="3" t="s">
        <v>77</v>
      </c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8"/>
      <c r="T36" s="8"/>
      <c r="U36" s="12"/>
      <c r="V36" s="12"/>
      <c r="W36" s="12"/>
      <c r="X36" s="12"/>
      <c r="Y36" s="8"/>
    </row>
    <row r="37" spans="1:25" ht="15.6" x14ac:dyDescent="0.3">
      <c r="A37" s="8" t="s">
        <v>79</v>
      </c>
      <c r="B37" s="7" t="s">
        <v>7</v>
      </c>
      <c r="C37" s="5" t="s">
        <v>56</v>
      </c>
      <c r="D37" s="5" t="s">
        <v>57</v>
      </c>
      <c r="E37" s="5" t="s">
        <v>58</v>
      </c>
      <c r="F37" s="13" t="s">
        <v>59</v>
      </c>
      <c r="G37" s="5" t="s">
        <v>60</v>
      </c>
      <c r="H37" s="5" t="s">
        <v>61</v>
      </c>
      <c r="I37" s="5" t="s">
        <v>62</v>
      </c>
      <c r="J37" s="5" t="s">
        <v>63</v>
      </c>
      <c r="K37" s="5" t="s">
        <v>64</v>
      </c>
      <c r="L37" s="5" t="s">
        <v>65</v>
      </c>
      <c r="M37" s="5" t="s">
        <v>66</v>
      </c>
      <c r="N37" s="5" t="s">
        <v>67</v>
      </c>
      <c r="O37" s="5" t="s">
        <v>68</v>
      </c>
      <c r="P37" s="5" t="s">
        <v>69</v>
      </c>
      <c r="Q37" s="14" t="s">
        <v>70</v>
      </c>
      <c r="R37" s="14" t="s">
        <v>71</v>
      </c>
      <c r="S37" s="8"/>
      <c r="T37" s="8"/>
      <c r="U37" s="12"/>
      <c r="V37" s="12"/>
      <c r="W37" s="12"/>
      <c r="X37" s="12"/>
      <c r="Y37" s="8"/>
    </row>
    <row r="38" spans="1:25" x14ac:dyDescent="0.3">
      <c r="A38" s="8"/>
      <c r="B38" s="15" t="s">
        <v>46</v>
      </c>
      <c r="C38" s="2">
        <v>7</v>
      </c>
      <c r="D38" s="2">
        <f>3+2</f>
        <v>5</v>
      </c>
      <c r="E38" s="2">
        <v>0</v>
      </c>
      <c r="F38" s="16">
        <f>15+10.6666666666667</f>
        <v>25.6666666666667</v>
      </c>
      <c r="G38" s="2">
        <f>3+8</f>
        <v>11</v>
      </c>
      <c r="H38" s="2">
        <f>7+14</f>
        <v>21</v>
      </c>
      <c r="I38" s="2">
        <f>0+1</f>
        <v>1</v>
      </c>
      <c r="J38" s="2">
        <f>9+8</f>
        <v>17</v>
      </c>
      <c r="K38" s="2">
        <f>7+11</f>
        <v>18</v>
      </c>
      <c r="L38" s="2">
        <v>1</v>
      </c>
      <c r="M38" s="2">
        <f>0+6</f>
        <v>6</v>
      </c>
      <c r="N38" s="2">
        <v>1</v>
      </c>
      <c r="O38" s="2">
        <v>2</v>
      </c>
      <c r="P38" s="2">
        <v>0</v>
      </c>
      <c r="Q38" s="17">
        <f t="shared" ref="Q38:Q53" si="2">(G38*9)/F38</f>
        <v>3.8571428571428523</v>
      </c>
      <c r="R38" s="17">
        <f t="shared" ref="R38:R53" si="3">(H38+K38)/F38</f>
        <v>1.5194805194805174</v>
      </c>
      <c r="S38" s="8"/>
      <c r="T38" s="8"/>
      <c r="U38" s="12"/>
      <c r="V38" s="12"/>
      <c r="W38" s="12"/>
      <c r="X38" s="12"/>
      <c r="Y38" s="8"/>
    </row>
    <row r="39" spans="1:25" x14ac:dyDescent="0.3">
      <c r="A39" s="8"/>
      <c r="B39" s="15" t="s">
        <v>47</v>
      </c>
      <c r="C39" s="2">
        <f>5+4</f>
        <v>9</v>
      </c>
      <c r="D39" s="2">
        <f>1+3</f>
        <v>4</v>
      </c>
      <c r="E39" s="2">
        <f>0+1</f>
        <v>1</v>
      </c>
      <c r="F39" s="16">
        <f>7.33333333333333+18.3333</f>
        <v>25.66663333333333</v>
      </c>
      <c r="G39" s="2">
        <f>8+16</f>
        <v>24</v>
      </c>
      <c r="H39" s="2">
        <f>9+26</f>
        <v>35</v>
      </c>
      <c r="I39" s="2">
        <f>0+2</f>
        <v>2</v>
      </c>
      <c r="J39" s="2">
        <f>10+11</f>
        <v>21</v>
      </c>
      <c r="K39" s="2">
        <f>10+11</f>
        <v>21</v>
      </c>
      <c r="L39" s="2">
        <f>1+2</f>
        <v>3</v>
      </c>
      <c r="M39" s="2">
        <v>3</v>
      </c>
      <c r="N39" s="2">
        <f>1+1</f>
        <v>2</v>
      </c>
      <c r="O39" s="2">
        <f>0+3</f>
        <v>3</v>
      </c>
      <c r="P39" s="2">
        <v>0</v>
      </c>
      <c r="Q39" s="17">
        <f t="shared" si="2"/>
        <v>8.4155953449290202</v>
      </c>
      <c r="R39" s="17">
        <f t="shared" si="3"/>
        <v>2.1818210153519684</v>
      </c>
      <c r="S39" s="8"/>
      <c r="T39" s="8"/>
      <c r="U39" s="12"/>
      <c r="V39" s="12"/>
      <c r="W39" s="12"/>
      <c r="X39" s="12"/>
      <c r="Y39" s="8"/>
    </row>
    <row r="40" spans="1:25" x14ac:dyDescent="0.3">
      <c r="A40" s="8"/>
      <c r="B40" s="15" t="s">
        <v>20</v>
      </c>
      <c r="C40" s="2">
        <v>2</v>
      </c>
      <c r="D40" s="2">
        <v>0</v>
      </c>
      <c r="E40" s="2">
        <v>0</v>
      </c>
      <c r="F40" s="18">
        <v>0.33333333333333331</v>
      </c>
      <c r="G40" s="2">
        <v>1</v>
      </c>
      <c r="H40" s="2">
        <v>0</v>
      </c>
      <c r="I40" s="2">
        <v>0</v>
      </c>
      <c r="J40" s="2">
        <v>0</v>
      </c>
      <c r="K40" s="2">
        <v>2</v>
      </c>
      <c r="L40" s="2">
        <v>2</v>
      </c>
      <c r="M40" s="2">
        <v>0</v>
      </c>
      <c r="N40" s="2">
        <v>0</v>
      </c>
      <c r="O40" s="2">
        <v>2</v>
      </c>
      <c r="P40" s="2">
        <v>0</v>
      </c>
      <c r="Q40" s="17">
        <f t="shared" si="2"/>
        <v>27</v>
      </c>
      <c r="R40" s="17">
        <f t="shared" si="3"/>
        <v>6</v>
      </c>
      <c r="S40" s="8"/>
      <c r="T40" s="8"/>
      <c r="U40" s="12"/>
      <c r="V40" s="12"/>
      <c r="W40" s="12"/>
      <c r="X40" s="12"/>
      <c r="Y40" s="8"/>
    </row>
    <row r="41" spans="1:25" x14ac:dyDescent="0.3">
      <c r="A41" s="8"/>
      <c r="B41" s="15" t="s">
        <v>15</v>
      </c>
      <c r="C41" s="2">
        <v>11</v>
      </c>
      <c r="D41" s="2">
        <v>9</v>
      </c>
      <c r="E41" s="2">
        <f>1+1</f>
        <v>2</v>
      </c>
      <c r="F41" s="16">
        <f>29.3333333333333+27</f>
        <v>56.3333333333333</v>
      </c>
      <c r="G41" s="2">
        <v>25</v>
      </c>
      <c r="H41" s="2">
        <v>70</v>
      </c>
      <c r="I41" s="2">
        <v>2</v>
      </c>
      <c r="J41" s="2">
        <v>40</v>
      </c>
      <c r="K41" s="2">
        <v>19</v>
      </c>
      <c r="L41" s="2">
        <v>10</v>
      </c>
      <c r="M41" s="2">
        <v>2</v>
      </c>
      <c r="N41" s="2">
        <f>4+2</f>
        <v>6</v>
      </c>
      <c r="O41" s="2">
        <v>3</v>
      </c>
      <c r="P41" s="2">
        <v>0</v>
      </c>
      <c r="Q41" s="17">
        <f t="shared" si="2"/>
        <v>3.9940828402366888</v>
      </c>
      <c r="R41" s="17">
        <f t="shared" si="3"/>
        <v>1.5798816568047347</v>
      </c>
      <c r="S41" s="8"/>
      <c r="T41" s="8"/>
      <c r="U41" s="12"/>
      <c r="V41" s="12"/>
      <c r="W41" s="12"/>
      <c r="X41" s="12"/>
      <c r="Y41" s="8"/>
    </row>
    <row r="42" spans="1:25" x14ac:dyDescent="0.3">
      <c r="A42" s="8"/>
      <c r="B42" s="15" t="s">
        <v>72</v>
      </c>
      <c r="C42" s="2">
        <v>12</v>
      </c>
      <c r="D42" s="2">
        <v>1</v>
      </c>
      <c r="E42" s="2">
        <v>0</v>
      </c>
      <c r="F42" s="16">
        <f>15.666+1</f>
        <v>16.666</v>
      </c>
      <c r="G42" s="2">
        <v>13</v>
      </c>
      <c r="H42" s="2">
        <v>15</v>
      </c>
      <c r="I42" s="2">
        <v>2</v>
      </c>
      <c r="J42" s="2">
        <v>10</v>
      </c>
      <c r="K42" s="2">
        <v>18</v>
      </c>
      <c r="L42" s="2">
        <f>2+1</f>
        <v>3</v>
      </c>
      <c r="M42" s="2">
        <f>0+1</f>
        <v>1</v>
      </c>
      <c r="N42" s="2">
        <v>1</v>
      </c>
      <c r="O42" s="2">
        <v>1</v>
      </c>
      <c r="P42" s="2">
        <v>2</v>
      </c>
      <c r="Q42" s="17">
        <f t="shared" si="2"/>
        <v>7.0202808112324488</v>
      </c>
      <c r="R42" s="17">
        <f t="shared" si="3"/>
        <v>1.9800792031681267</v>
      </c>
      <c r="S42" s="8"/>
      <c r="T42" s="8"/>
      <c r="U42" s="12"/>
      <c r="V42" s="12"/>
      <c r="W42" s="12"/>
      <c r="X42" s="12"/>
      <c r="Y42" s="8"/>
    </row>
    <row r="43" spans="1:25" x14ac:dyDescent="0.3">
      <c r="A43" s="8"/>
      <c r="B43" s="15" t="s">
        <v>73</v>
      </c>
      <c r="C43" s="2">
        <v>1</v>
      </c>
      <c r="D43" s="2">
        <v>0</v>
      </c>
      <c r="E43" s="2">
        <v>0</v>
      </c>
      <c r="F43" s="23">
        <v>2</v>
      </c>
      <c r="G43" s="2">
        <v>3</v>
      </c>
      <c r="H43" s="2">
        <v>0</v>
      </c>
      <c r="I43" s="2">
        <v>0</v>
      </c>
      <c r="J43" s="2">
        <v>0</v>
      </c>
      <c r="K43" s="2">
        <v>3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17">
        <f t="shared" si="2"/>
        <v>13.5</v>
      </c>
      <c r="R43" s="17">
        <f t="shared" si="3"/>
        <v>1.5</v>
      </c>
      <c r="S43" s="8"/>
      <c r="T43" s="8"/>
      <c r="U43" s="12"/>
      <c r="V43" s="12"/>
      <c r="W43" s="12"/>
      <c r="X43" s="12"/>
      <c r="Y43" s="8"/>
    </row>
    <row r="44" spans="1:25" x14ac:dyDescent="0.3">
      <c r="A44" s="8"/>
      <c r="B44" s="15" t="s">
        <v>21</v>
      </c>
      <c r="C44" s="2">
        <v>10</v>
      </c>
      <c r="D44" s="2">
        <v>5</v>
      </c>
      <c r="E44" s="2">
        <v>0</v>
      </c>
      <c r="F44" s="16">
        <v>27.666</v>
      </c>
      <c r="G44" s="2">
        <v>19</v>
      </c>
      <c r="H44" s="2">
        <v>36</v>
      </c>
      <c r="I44" s="2">
        <f>1+1</f>
        <v>2</v>
      </c>
      <c r="J44" s="2">
        <v>9</v>
      </c>
      <c r="K44" s="2">
        <v>10</v>
      </c>
      <c r="L44" s="2">
        <v>7</v>
      </c>
      <c r="M44" s="2">
        <v>1</v>
      </c>
      <c r="N44" s="2">
        <v>1</v>
      </c>
      <c r="O44" s="2">
        <v>1</v>
      </c>
      <c r="P44" s="2">
        <v>0</v>
      </c>
      <c r="Q44" s="17">
        <f t="shared" si="2"/>
        <v>6.1808718282368247</v>
      </c>
      <c r="R44" s="17">
        <f t="shared" si="3"/>
        <v>1.6626906672449939</v>
      </c>
      <c r="S44" s="8"/>
      <c r="T44" s="8"/>
      <c r="U44" s="12"/>
      <c r="V44" s="12"/>
      <c r="W44" s="12"/>
      <c r="X44" s="12"/>
      <c r="Y44" s="8"/>
    </row>
    <row r="45" spans="1:25" x14ac:dyDescent="0.3">
      <c r="A45" s="8"/>
      <c r="B45" s="15" t="s">
        <v>17</v>
      </c>
      <c r="C45" s="2">
        <v>3</v>
      </c>
      <c r="D45" s="2">
        <v>0</v>
      </c>
      <c r="E45" s="2">
        <v>0</v>
      </c>
      <c r="F45" s="16">
        <f>3.33333333333333+3</f>
        <v>6.3333333333333304</v>
      </c>
      <c r="G45" s="2">
        <f>7+1</f>
        <v>8</v>
      </c>
      <c r="H45" s="2">
        <f>8+3</f>
        <v>11</v>
      </c>
      <c r="I45" s="2">
        <v>0</v>
      </c>
      <c r="J45" s="2">
        <f>1+1</f>
        <v>2</v>
      </c>
      <c r="K45" s="2">
        <f>6+2</f>
        <v>8</v>
      </c>
      <c r="L45" s="2">
        <f>2+1</f>
        <v>3</v>
      </c>
      <c r="M45" s="2">
        <v>4</v>
      </c>
      <c r="N45" s="2">
        <v>0</v>
      </c>
      <c r="O45" s="2">
        <v>0</v>
      </c>
      <c r="P45" s="2">
        <v>0</v>
      </c>
      <c r="Q45" s="17">
        <f t="shared" si="2"/>
        <v>11.368421052631584</v>
      </c>
      <c r="R45" s="17">
        <f t="shared" si="3"/>
        <v>3.0000000000000013</v>
      </c>
      <c r="S45" s="8"/>
      <c r="T45" s="8"/>
      <c r="U45" s="12"/>
      <c r="V45" s="12"/>
      <c r="W45" s="12"/>
      <c r="X45" s="12"/>
      <c r="Y45" s="8"/>
    </row>
    <row r="46" spans="1:25" x14ac:dyDescent="0.3">
      <c r="A46" s="8"/>
      <c r="B46" s="15" t="s">
        <v>26</v>
      </c>
      <c r="C46" s="2">
        <v>1</v>
      </c>
      <c r="D46" s="2">
        <v>0</v>
      </c>
      <c r="E46" s="2">
        <v>0</v>
      </c>
      <c r="F46" s="16">
        <v>0.66600000000000004</v>
      </c>
      <c r="G46" s="2">
        <v>4</v>
      </c>
      <c r="H46" s="2">
        <v>5</v>
      </c>
      <c r="I46" s="2">
        <v>0</v>
      </c>
      <c r="J46" s="2">
        <v>0</v>
      </c>
      <c r="K46" s="2">
        <v>1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Q46" s="17">
        <f t="shared" si="2"/>
        <v>54.054054054054049</v>
      </c>
      <c r="R46" s="17">
        <f t="shared" si="3"/>
        <v>9.0090090090090094</v>
      </c>
      <c r="S46" s="8"/>
      <c r="T46" s="8"/>
      <c r="U46" s="12"/>
      <c r="V46" s="12"/>
      <c r="W46" s="12"/>
      <c r="X46" s="12"/>
      <c r="Y46" s="8"/>
    </row>
    <row r="47" spans="1:25" x14ac:dyDescent="0.3">
      <c r="A47" s="8"/>
      <c r="B47" s="15" t="s">
        <v>13</v>
      </c>
      <c r="C47" s="2">
        <f>4+3</f>
        <v>7</v>
      </c>
      <c r="D47" s="2">
        <f>2+2</f>
        <v>4</v>
      </c>
      <c r="E47" s="2">
        <v>0</v>
      </c>
      <c r="F47" s="23">
        <f>10.6666666666667+15.3333</f>
        <v>25.999966666666701</v>
      </c>
      <c r="G47" s="2">
        <f>10+4</f>
        <v>14</v>
      </c>
      <c r="H47" s="2">
        <f>10+16</f>
        <v>26</v>
      </c>
      <c r="I47" s="2">
        <v>0</v>
      </c>
      <c r="J47" s="2">
        <f>8+12</f>
        <v>20</v>
      </c>
      <c r="K47" s="2">
        <f>8+8</f>
        <v>16</v>
      </c>
      <c r="L47" s="2">
        <f>3+7</f>
        <v>10</v>
      </c>
      <c r="M47" s="2">
        <v>1</v>
      </c>
      <c r="N47" s="2">
        <v>1</v>
      </c>
      <c r="O47" s="2">
        <f>0+1</f>
        <v>1</v>
      </c>
      <c r="P47" s="2">
        <v>0</v>
      </c>
      <c r="Q47" s="17">
        <f t="shared" si="2"/>
        <v>4.8461600591795566</v>
      </c>
      <c r="R47" s="17">
        <f t="shared" si="3"/>
        <v>1.6153866863931856</v>
      </c>
      <c r="S47" s="8"/>
      <c r="T47" s="8"/>
      <c r="U47" s="12"/>
      <c r="V47" s="12"/>
      <c r="W47" s="12"/>
      <c r="X47" s="12"/>
      <c r="Y47" s="8"/>
    </row>
    <row r="48" spans="1:25" x14ac:dyDescent="0.3">
      <c r="A48" s="8"/>
      <c r="B48" s="15" t="s">
        <v>22</v>
      </c>
      <c r="C48" s="2">
        <v>8</v>
      </c>
      <c r="D48" s="2">
        <v>0</v>
      </c>
      <c r="E48" s="2">
        <v>0</v>
      </c>
      <c r="F48" s="16">
        <v>13.666</v>
      </c>
      <c r="G48" s="2">
        <v>8</v>
      </c>
      <c r="H48" s="2">
        <v>14</v>
      </c>
      <c r="I48" s="2">
        <v>0</v>
      </c>
      <c r="J48" s="2">
        <v>10</v>
      </c>
      <c r="K48" s="2">
        <v>16</v>
      </c>
      <c r="L48" s="2">
        <v>2</v>
      </c>
      <c r="M48" s="2">
        <f>3+2</f>
        <v>5</v>
      </c>
      <c r="N48" s="2">
        <v>3</v>
      </c>
      <c r="O48" s="2">
        <v>0</v>
      </c>
      <c r="P48" s="2">
        <v>0</v>
      </c>
      <c r="Q48" s="17">
        <f t="shared" si="2"/>
        <v>5.2685496853505045</v>
      </c>
      <c r="R48" s="17">
        <f t="shared" si="3"/>
        <v>2.1952290355627104</v>
      </c>
      <c r="S48" s="8"/>
      <c r="T48" s="8"/>
      <c r="U48" s="12"/>
      <c r="V48" s="12"/>
      <c r="W48" s="12"/>
      <c r="X48" s="12"/>
      <c r="Y48" s="8"/>
    </row>
    <row r="49" spans="1:25" x14ac:dyDescent="0.3">
      <c r="A49" s="8"/>
      <c r="B49" s="15" t="s">
        <v>74</v>
      </c>
      <c r="C49" s="2">
        <f>2+1</f>
        <v>3</v>
      </c>
      <c r="D49" s="2">
        <v>1</v>
      </c>
      <c r="E49" s="2">
        <v>0</v>
      </c>
      <c r="F49" s="16">
        <f>4+2.6666</f>
        <v>6.6665999999999999</v>
      </c>
      <c r="G49" s="2">
        <v>4</v>
      </c>
      <c r="H49" s="2">
        <f>3+6</f>
        <v>9</v>
      </c>
      <c r="I49" s="2">
        <v>0</v>
      </c>
      <c r="J49" s="2">
        <f>4+2</f>
        <v>6</v>
      </c>
      <c r="K49" s="2">
        <f>11</f>
        <v>11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17">
        <f t="shared" si="2"/>
        <v>5.4000540005400053</v>
      </c>
      <c r="R49" s="17">
        <f t="shared" si="3"/>
        <v>3.0000300003000029</v>
      </c>
      <c r="S49" s="8"/>
      <c r="T49" s="8"/>
      <c r="U49" s="12"/>
      <c r="V49" s="12"/>
      <c r="W49" s="12"/>
      <c r="X49" s="12"/>
      <c r="Y49" s="8"/>
    </row>
    <row r="50" spans="1:25" x14ac:dyDescent="0.3">
      <c r="A50" s="8"/>
      <c r="B50" s="15" t="s">
        <v>75</v>
      </c>
      <c r="C50" s="2">
        <f>8+2</f>
        <v>10</v>
      </c>
      <c r="D50" s="2">
        <v>0</v>
      </c>
      <c r="E50" s="2">
        <v>0</v>
      </c>
      <c r="F50" s="16">
        <f>6.66666666666667+2</f>
        <v>8.6666666666666696</v>
      </c>
      <c r="G50" s="2">
        <v>6</v>
      </c>
      <c r="H50" s="2">
        <f>6+3</f>
        <v>9</v>
      </c>
      <c r="I50" s="2">
        <v>1</v>
      </c>
      <c r="J50" s="2">
        <v>2</v>
      </c>
      <c r="K50" s="2">
        <f>7+1</f>
        <v>8</v>
      </c>
      <c r="L50" s="2">
        <v>1</v>
      </c>
      <c r="M50" s="2">
        <v>4</v>
      </c>
      <c r="N50" s="2">
        <v>1</v>
      </c>
      <c r="O50" s="2">
        <v>1</v>
      </c>
      <c r="P50" s="2">
        <v>0</v>
      </c>
      <c r="Q50" s="17">
        <f t="shared" si="2"/>
        <v>6.2307692307692291</v>
      </c>
      <c r="R50" s="17">
        <f t="shared" si="3"/>
        <v>1.9615384615384608</v>
      </c>
      <c r="S50" s="8"/>
      <c r="T50" s="8"/>
      <c r="U50" s="12"/>
      <c r="V50" s="12"/>
      <c r="W50" s="12"/>
      <c r="X50" s="12"/>
      <c r="Y50" s="8"/>
    </row>
    <row r="51" spans="1:25" x14ac:dyDescent="0.3">
      <c r="A51" s="8"/>
      <c r="B51" s="15" t="s">
        <v>11</v>
      </c>
      <c r="C51" s="2">
        <v>3</v>
      </c>
      <c r="D51" s="2">
        <v>0</v>
      </c>
      <c r="E51" s="2">
        <v>0</v>
      </c>
      <c r="F51" s="23">
        <v>4</v>
      </c>
      <c r="G51" s="2">
        <v>1</v>
      </c>
      <c r="H51" s="2">
        <v>4</v>
      </c>
      <c r="I51" s="2">
        <v>0</v>
      </c>
      <c r="J51" s="2">
        <v>2</v>
      </c>
      <c r="K51" s="2">
        <v>2</v>
      </c>
      <c r="L51" s="2">
        <v>0</v>
      </c>
      <c r="M51" s="2">
        <v>1</v>
      </c>
      <c r="N51" s="2">
        <v>0</v>
      </c>
      <c r="O51" s="2">
        <v>0</v>
      </c>
      <c r="P51" s="2">
        <v>0</v>
      </c>
      <c r="Q51" s="17">
        <f t="shared" si="2"/>
        <v>2.25</v>
      </c>
      <c r="R51" s="17">
        <f t="shared" si="3"/>
        <v>1.5</v>
      </c>
      <c r="S51" s="8"/>
      <c r="T51" s="8"/>
      <c r="U51" s="12"/>
      <c r="V51" s="12"/>
      <c r="W51" s="12"/>
      <c r="X51" s="12"/>
      <c r="Y51" s="8"/>
    </row>
    <row r="52" spans="1:25" x14ac:dyDescent="0.3">
      <c r="A52" s="8"/>
      <c r="B52" s="15" t="s">
        <v>54</v>
      </c>
      <c r="C52" s="2">
        <v>13</v>
      </c>
      <c r="D52" s="2">
        <v>8</v>
      </c>
      <c r="E52" s="2">
        <f>0+1</f>
        <v>1</v>
      </c>
      <c r="F52" s="16">
        <f>26.6666666666667+17.6666+5</f>
        <v>49.333266666666702</v>
      </c>
      <c r="G52" s="2">
        <v>26</v>
      </c>
      <c r="H52" s="2">
        <v>67</v>
      </c>
      <c r="I52" s="2">
        <v>1</v>
      </c>
      <c r="J52" s="2">
        <v>31</v>
      </c>
      <c r="K52" s="2">
        <v>27</v>
      </c>
      <c r="L52" s="2">
        <f>3+1</f>
        <v>4</v>
      </c>
      <c r="M52" s="2">
        <v>3</v>
      </c>
      <c r="N52" s="2">
        <f>2+2</f>
        <v>4</v>
      </c>
      <c r="O52" s="2">
        <v>3</v>
      </c>
      <c r="P52" s="2">
        <v>0</v>
      </c>
      <c r="Q52" s="17">
        <f t="shared" si="2"/>
        <v>4.7432496530400678</v>
      </c>
      <c r="R52" s="17">
        <f t="shared" si="3"/>
        <v>1.9054079802810531</v>
      </c>
      <c r="S52" s="8"/>
      <c r="T52" s="8"/>
      <c r="U52" s="12"/>
      <c r="V52" s="12"/>
      <c r="W52" s="12"/>
      <c r="X52" s="12"/>
      <c r="Y52" s="8"/>
    </row>
    <row r="53" spans="1:25" x14ac:dyDescent="0.3">
      <c r="A53" s="8"/>
      <c r="B53" s="15" t="s">
        <v>23</v>
      </c>
      <c r="C53" s="2">
        <v>5</v>
      </c>
      <c r="D53" s="2">
        <v>1</v>
      </c>
      <c r="E53" s="2">
        <v>0</v>
      </c>
      <c r="F53" s="16">
        <v>10.666666666666666</v>
      </c>
      <c r="G53" s="2">
        <v>8</v>
      </c>
      <c r="H53" s="2">
        <v>12</v>
      </c>
      <c r="I53" s="2">
        <v>0</v>
      </c>
      <c r="J53" s="2">
        <v>5</v>
      </c>
      <c r="K53" s="2">
        <v>5</v>
      </c>
      <c r="L53" s="2">
        <v>4</v>
      </c>
      <c r="M53" s="2">
        <v>2</v>
      </c>
      <c r="N53" s="2">
        <v>1</v>
      </c>
      <c r="O53" s="2">
        <v>2</v>
      </c>
      <c r="P53" s="2">
        <v>0</v>
      </c>
      <c r="Q53" s="17">
        <f t="shared" si="2"/>
        <v>6.75</v>
      </c>
      <c r="R53" s="17">
        <f t="shared" si="3"/>
        <v>1.59375</v>
      </c>
      <c r="S53" s="8"/>
      <c r="T53" s="8"/>
      <c r="U53" s="12"/>
      <c r="V53" s="12"/>
      <c r="W53" s="12"/>
      <c r="X53" s="12"/>
      <c r="Y53" s="8"/>
    </row>
    <row r="54" spans="1:25" x14ac:dyDescent="0.3">
      <c r="A54" s="2"/>
      <c r="B54" s="19" t="s">
        <v>9</v>
      </c>
      <c r="C54" s="5">
        <f t="shared" ref="C54:P54" si="4">SUM(C38:C53)</f>
        <v>105</v>
      </c>
      <c r="D54" s="19">
        <f t="shared" si="4"/>
        <v>38</v>
      </c>
      <c r="E54" s="20">
        <f t="shared" si="4"/>
        <v>4</v>
      </c>
      <c r="F54" s="13">
        <f t="shared" si="4"/>
        <v>280.33046666666672</v>
      </c>
      <c r="G54" s="5">
        <f t="shared" si="4"/>
        <v>175</v>
      </c>
      <c r="H54" s="5">
        <f t="shared" si="4"/>
        <v>334</v>
      </c>
      <c r="I54" s="5">
        <f t="shared" si="4"/>
        <v>11</v>
      </c>
      <c r="J54" s="5">
        <f t="shared" si="4"/>
        <v>175</v>
      </c>
      <c r="K54" s="5">
        <f t="shared" si="4"/>
        <v>185</v>
      </c>
      <c r="L54" s="5">
        <f t="shared" si="4"/>
        <v>50</v>
      </c>
      <c r="M54" s="5">
        <f t="shared" si="4"/>
        <v>34</v>
      </c>
      <c r="N54" s="5">
        <f t="shared" si="4"/>
        <v>21</v>
      </c>
      <c r="O54" s="5">
        <f t="shared" si="4"/>
        <v>19</v>
      </c>
      <c r="P54" s="5">
        <f t="shared" si="4"/>
        <v>2</v>
      </c>
      <c r="Q54" s="21">
        <f t="shared" ref="Q54" si="5">(G54*9)/F54</f>
        <v>5.6183689868885685</v>
      </c>
      <c r="R54" s="21">
        <f t="shared" ref="R54" si="6">(H54+K54)/F54</f>
        <v>1.8513863518699474</v>
      </c>
      <c r="S54" s="8"/>
      <c r="T54" s="8"/>
      <c r="U54" s="12"/>
      <c r="V54" s="12"/>
      <c r="W54" s="12"/>
      <c r="X54" s="12"/>
    </row>
  </sheetData>
  <sortState xmlns:xlrd2="http://schemas.microsoft.com/office/spreadsheetml/2017/richdata2" ref="B38:R53">
    <sortCondition ref="B38:B53"/>
  </sortState>
  <pageMargins left="0.70866141732283472" right="0.70866141732283472" top="0.74803149606299213" bottom="0.74803149606299213" header="0.31496062992125984" footer="0.31496062992125984"/>
  <pageSetup scale="6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Y-T-D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cp:lastPrinted>2022-08-22T15:44:26Z</cp:lastPrinted>
  <dcterms:created xsi:type="dcterms:W3CDTF">2019-05-17T14:26:12Z</dcterms:created>
  <dcterms:modified xsi:type="dcterms:W3CDTF">2022-08-24T17:18:23Z</dcterms:modified>
</cp:coreProperties>
</file>