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sem\Documents\Misc\Baseball\Kids Baseball\Mike's Baseball\Website\2019\"/>
    </mc:Choice>
  </mc:AlternateContent>
  <xr:revisionPtr revIDLastSave="0" documentId="13_ncr:1_{7DD88F97-2F12-4C02-A794-5508328E40C2}" xr6:coauthVersionLast="47" xr6:coauthVersionMax="47" xr10:uidLastSave="{00000000-0000-0000-0000-000000000000}"/>
  <bookViews>
    <workbookView xWindow="-108" yWindow="-108" windowWidth="23256" windowHeight="12576" xr2:uid="{862C6700-262B-4F72-A664-93212DB62FCE}"/>
  </bookViews>
  <sheets>
    <sheet name="Batting" sheetId="1" r:id="rId1"/>
    <sheet name="Pitching" sheetId="2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9" i="2" l="1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P109" i="2"/>
  <c r="Q109" i="2"/>
  <c r="B108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P108" i="2"/>
  <c r="Q108" i="2"/>
  <c r="B106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B105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Q64" i="2"/>
  <c r="P64" i="2"/>
  <c r="O64" i="2"/>
  <c r="C64" i="2"/>
  <c r="D64" i="2"/>
  <c r="E64" i="2"/>
  <c r="F64" i="2"/>
  <c r="G64" i="2"/>
  <c r="H64" i="2"/>
  <c r="I64" i="2"/>
  <c r="J64" i="2"/>
  <c r="K64" i="2"/>
  <c r="L64" i="2"/>
  <c r="M64" i="2"/>
  <c r="N64" i="2"/>
  <c r="B64" i="2"/>
  <c r="B63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B104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B103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B102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B100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B80" i="2"/>
  <c r="J79" i="2"/>
  <c r="G79" i="2"/>
  <c r="Q79" i="2" s="1"/>
  <c r="E79" i="2"/>
  <c r="P79" i="2" s="1"/>
  <c r="B79" i="2"/>
  <c r="P75" i="2"/>
  <c r="Q75" i="2"/>
  <c r="P76" i="2"/>
  <c r="Q76" i="2"/>
  <c r="P77" i="2"/>
  <c r="Q77" i="2"/>
  <c r="P78" i="2"/>
  <c r="Q78" i="2"/>
  <c r="Q62" i="2"/>
  <c r="P62" i="2"/>
  <c r="Q61" i="2"/>
  <c r="P61" i="2"/>
  <c r="Q60" i="2"/>
  <c r="P60" i="2"/>
  <c r="Q59" i="2"/>
  <c r="P59" i="2"/>
  <c r="Q58" i="2"/>
  <c r="P58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B54" i="2"/>
  <c r="Q53" i="2"/>
  <c r="P53" i="2"/>
  <c r="Q52" i="2"/>
  <c r="P52" i="2"/>
  <c r="Q51" i="2"/>
  <c r="P51" i="2"/>
  <c r="Q50" i="2"/>
  <c r="P50" i="2"/>
  <c r="Q49" i="2"/>
  <c r="P49" i="2"/>
  <c r="Q48" i="2"/>
  <c r="P48" i="2"/>
  <c r="Q47" i="2"/>
  <c r="P47" i="2"/>
  <c r="B68" i="2"/>
  <c r="J11" i="2"/>
  <c r="J12" i="2" s="1"/>
  <c r="I11" i="2"/>
  <c r="I12" i="2" s="1"/>
  <c r="G11" i="2"/>
  <c r="G12" i="2" s="1"/>
  <c r="E11" i="2"/>
  <c r="P11" i="2" s="1"/>
  <c r="B11" i="2"/>
  <c r="B12" i="2" s="1"/>
  <c r="C12" i="2"/>
  <c r="D12" i="2"/>
  <c r="E12" i="2"/>
  <c r="F12" i="2"/>
  <c r="H12" i="2"/>
  <c r="K12" i="2"/>
  <c r="L12" i="2"/>
  <c r="M12" i="2"/>
  <c r="N12" i="2"/>
  <c r="O12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B43" i="2"/>
  <c r="Q42" i="2"/>
  <c r="P42" i="2"/>
  <c r="Q41" i="2"/>
  <c r="P41" i="2"/>
  <c r="Q40" i="2"/>
  <c r="P40" i="2"/>
  <c r="Q39" i="2"/>
  <c r="P39" i="2"/>
  <c r="Q38" i="2"/>
  <c r="P38" i="2"/>
  <c r="Q37" i="2"/>
  <c r="P37" i="2"/>
  <c r="Q36" i="2"/>
  <c r="P36" i="2"/>
  <c r="B31" i="2"/>
  <c r="B32" i="2" s="1"/>
  <c r="C31" i="2"/>
  <c r="C32" i="2" s="1"/>
  <c r="D31" i="2"/>
  <c r="D32" i="2" s="1"/>
  <c r="E31" i="2"/>
  <c r="E32" i="2" s="1"/>
  <c r="F31" i="2"/>
  <c r="F32" i="2" s="1"/>
  <c r="G31" i="2"/>
  <c r="G32" i="2" s="1"/>
  <c r="H31" i="2"/>
  <c r="H32" i="2" s="1"/>
  <c r="I31" i="2"/>
  <c r="I32" i="2" s="1"/>
  <c r="J31" i="2"/>
  <c r="J32" i="2" s="1"/>
  <c r="K31" i="2"/>
  <c r="K32" i="2" s="1"/>
  <c r="L31" i="2"/>
  <c r="L32" i="2" s="1"/>
  <c r="M31" i="2"/>
  <c r="M32" i="2" s="1"/>
  <c r="N31" i="2"/>
  <c r="N32" i="2" s="1"/>
  <c r="O31" i="2"/>
  <c r="O32" i="2" s="1"/>
  <c r="P31" i="2"/>
  <c r="Q31" i="2"/>
  <c r="P54" i="2" l="1"/>
  <c r="Q54" i="2"/>
  <c r="Q11" i="2"/>
  <c r="Q12" i="2" l="1"/>
  <c r="P12" i="2"/>
  <c r="Q10" i="2"/>
  <c r="P10" i="2"/>
  <c r="Q9" i="2"/>
  <c r="P9" i="2"/>
  <c r="Q8" i="2"/>
  <c r="P8" i="2"/>
  <c r="Q7" i="2"/>
  <c r="P7" i="2"/>
  <c r="Q6" i="2"/>
  <c r="P6" i="2"/>
  <c r="Q5" i="2"/>
  <c r="P5" i="2"/>
  <c r="B11" i="1" l="1"/>
  <c r="B22" i="1"/>
  <c r="B31" i="1"/>
  <c r="B42" i="1"/>
  <c r="B130" i="1" s="1"/>
  <c r="B50" i="1"/>
  <c r="B61" i="1"/>
  <c r="B70" i="1"/>
  <c r="B79" i="1"/>
  <c r="B134" i="1" s="1"/>
  <c r="B90" i="1"/>
  <c r="B135" i="1" s="1"/>
  <c r="K101" i="1"/>
  <c r="C101" i="1"/>
  <c r="B123" i="1"/>
  <c r="B112" i="1"/>
  <c r="B137" i="1" s="1"/>
  <c r="C136" i="1"/>
  <c r="D101" i="1"/>
  <c r="E101" i="1"/>
  <c r="F101" i="1"/>
  <c r="F136" i="1" s="1"/>
  <c r="G101" i="1"/>
  <c r="G136" i="1" s="1"/>
  <c r="H101" i="1"/>
  <c r="I101" i="1"/>
  <c r="J101" i="1"/>
  <c r="J136" i="1" s="1"/>
  <c r="K136" i="1"/>
  <c r="L101" i="1"/>
  <c r="M101" i="1"/>
  <c r="N101" i="1"/>
  <c r="N136" i="1" s="1"/>
  <c r="O101" i="1"/>
  <c r="O136" i="1" s="1"/>
  <c r="P101" i="1"/>
  <c r="Q101" i="1"/>
  <c r="R101" i="1"/>
  <c r="R136" i="1" s="1"/>
  <c r="S101" i="1"/>
  <c r="S136" i="1" s="1"/>
  <c r="B101" i="1"/>
  <c r="C61" i="1"/>
  <c r="D61" i="1"/>
  <c r="E61" i="1"/>
  <c r="E132" i="1" s="1"/>
  <c r="F61" i="1"/>
  <c r="F132" i="1" s="1"/>
  <c r="G61" i="1"/>
  <c r="H61" i="1"/>
  <c r="I61" i="1"/>
  <c r="I132" i="1" s="1"/>
  <c r="J61" i="1"/>
  <c r="J132" i="1" s="1"/>
  <c r="K61" i="1"/>
  <c r="L61" i="1"/>
  <c r="M61" i="1"/>
  <c r="M132" i="1" s="1"/>
  <c r="N61" i="1"/>
  <c r="N132" i="1" s="1"/>
  <c r="O61" i="1"/>
  <c r="P61" i="1"/>
  <c r="Q61" i="1"/>
  <c r="Q132" i="1" s="1"/>
  <c r="R61" i="1"/>
  <c r="R132" i="1" s="1"/>
  <c r="S61" i="1"/>
  <c r="B127" i="1"/>
  <c r="B138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D136" i="1"/>
  <c r="E136" i="1"/>
  <c r="H136" i="1"/>
  <c r="I136" i="1"/>
  <c r="L136" i="1"/>
  <c r="M136" i="1"/>
  <c r="P136" i="1"/>
  <c r="Q136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B133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B132" i="1"/>
  <c r="C132" i="1"/>
  <c r="D132" i="1"/>
  <c r="G132" i="1"/>
  <c r="H132" i="1"/>
  <c r="K132" i="1"/>
  <c r="L132" i="1"/>
  <c r="O132" i="1"/>
  <c r="P132" i="1"/>
  <c r="S132" i="1"/>
  <c r="B131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B129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B128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U127" i="1"/>
  <c r="W127" i="1"/>
  <c r="S123" i="1"/>
  <c r="R123" i="1"/>
  <c r="Q123" i="1"/>
  <c r="N123" i="1"/>
  <c r="J123" i="1"/>
  <c r="H123" i="1"/>
  <c r="G123" i="1"/>
  <c r="F123" i="1"/>
  <c r="E123" i="1"/>
  <c r="D123" i="1"/>
  <c r="C123" i="1"/>
  <c r="W122" i="1"/>
  <c r="P122" i="1"/>
  <c r="P123" i="1" s="1"/>
  <c r="O122" i="1"/>
  <c r="O123" i="1" s="1"/>
  <c r="M122" i="1"/>
  <c r="M123" i="1" s="1"/>
  <c r="L122" i="1"/>
  <c r="K122" i="1"/>
  <c r="K123" i="1" s="1"/>
  <c r="I122" i="1"/>
  <c r="U122" i="1" s="1"/>
  <c r="W121" i="1"/>
  <c r="U121" i="1"/>
  <c r="T121" i="1"/>
  <c r="W120" i="1"/>
  <c r="U120" i="1"/>
  <c r="T120" i="1"/>
  <c r="W119" i="1"/>
  <c r="U119" i="1"/>
  <c r="T119" i="1"/>
  <c r="W118" i="1"/>
  <c r="U118" i="1"/>
  <c r="T118" i="1"/>
  <c r="W117" i="1"/>
  <c r="U117" i="1"/>
  <c r="T117" i="1"/>
  <c r="W116" i="1"/>
  <c r="U116" i="1"/>
  <c r="T116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W111" i="1"/>
  <c r="U111" i="1"/>
  <c r="T111" i="1"/>
  <c r="W110" i="1"/>
  <c r="U110" i="1"/>
  <c r="T110" i="1"/>
  <c r="W109" i="1"/>
  <c r="U109" i="1"/>
  <c r="T109" i="1"/>
  <c r="W108" i="1"/>
  <c r="U108" i="1"/>
  <c r="T108" i="1"/>
  <c r="W107" i="1"/>
  <c r="U107" i="1"/>
  <c r="T107" i="1"/>
  <c r="W106" i="1"/>
  <c r="U106" i="1"/>
  <c r="T106" i="1"/>
  <c r="W105" i="1"/>
  <c r="U105" i="1"/>
  <c r="T105" i="1"/>
  <c r="W100" i="1"/>
  <c r="U100" i="1"/>
  <c r="R100" i="1"/>
  <c r="Q100" i="1"/>
  <c r="P100" i="1"/>
  <c r="O100" i="1"/>
  <c r="W99" i="1"/>
  <c r="U99" i="1"/>
  <c r="T99" i="1"/>
  <c r="W98" i="1"/>
  <c r="U98" i="1"/>
  <c r="T98" i="1"/>
  <c r="W97" i="1"/>
  <c r="U97" i="1"/>
  <c r="T97" i="1"/>
  <c r="W96" i="1"/>
  <c r="U96" i="1"/>
  <c r="T96" i="1"/>
  <c r="W95" i="1"/>
  <c r="U95" i="1"/>
  <c r="T95" i="1"/>
  <c r="W94" i="1"/>
  <c r="U94" i="1"/>
  <c r="T94" i="1"/>
  <c r="R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136" i="1"/>
  <c r="W89" i="1"/>
  <c r="U89" i="1"/>
  <c r="T89" i="1"/>
  <c r="S89" i="1"/>
  <c r="S90" i="1" s="1"/>
  <c r="Q89" i="1"/>
  <c r="Q90" i="1" s="1"/>
  <c r="W88" i="1"/>
  <c r="U88" i="1"/>
  <c r="T88" i="1"/>
  <c r="W87" i="1"/>
  <c r="U87" i="1"/>
  <c r="T87" i="1"/>
  <c r="W86" i="1"/>
  <c r="U86" i="1"/>
  <c r="T86" i="1"/>
  <c r="W85" i="1"/>
  <c r="U85" i="1"/>
  <c r="T85" i="1"/>
  <c r="W84" i="1"/>
  <c r="U84" i="1"/>
  <c r="T84" i="1"/>
  <c r="W83" i="1"/>
  <c r="U83" i="1"/>
  <c r="T83" i="1"/>
  <c r="S79" i="1"/>
  <c r="N79" i="1"/>
  <c r="M79" i="1"/>
  <c r="L79" i="1"/>
  <c r="K79" i="1"/>
  <c r="J79" i="1"/>
  <c r="I79" i="1"/>
  <c r="H79" i="1"/>
  <c r="G79" i="1"/>
  <c r="F79" i="1"/>
  <c r="E79" i="1"/>
  <c r="D79" i="1"/>
  <c r="C79" i="1"/>
  <c r="W78" i="1"/>
  <c r="U78" i="1"/>
  <c r="R78" i="1"/>
  <c r="R79" i="1" s="1"/>
  <c r="Q78" i="1"/>
  <c r="Q79" i="1" s="1"/>
  <c r="P78" i="1"/>
  <c r="P79" i="1" s="1"/>
  <c r="O78" i="1"/>
  <c r="O79" i="1" s="1"/>
  <c r="W77" i="1"/>
  <c r="U77" i="1"/>
  <c r="T77" i="1"/>
  <c r="W76" i="1"/>
  <c r="U76" i="1"/>
  <c r="T76" i="1"/>
  <c r="W75" i="1"/>
  <c r="U75" i="1"/>
  <c r="T75" i="1"/>
  <c r="W74" i="1"/>
  <c r="U74" i="1"/>
  <c r="T74" i="1"/>
  <c r="S70" i="1"/>
  <c r="R70" i="1"/>
  <c r="O70" i="1"/>
  <c r="N70" i="1"/>
  <c r="K70" i="1"/>
  <c r="I70" i="1"/>
  <c r="H70" i="1"/>
  <c r="F70" i="1"/>
  <c r="D70" i="1"/>
  <c r="C70" i="1"/>
  <c r="W69" i="1"/>
  <c r="Q69" i="1"/>
  <c r="Q70" i="1" s="1"/>
  <c r="P69" i="1"/>
  <c r="P70" i="1" s="1"/>
  <c r="M69" i="1"/>
  <c r="M70" i="1" s="1"/>
  <c r="L69" i="1"/>
  <c r="L70" i="1" s="1"/>
  <c r="J69" i="1"/>
  <c r="J70" i="1" s="1"/>
  <c r="G69" i="1"/>
  <c r="G70" i="1" s="1"/>
  <c r="E69" i="1"/>
  <c r="E70" i="1" s="1"/>
  <c r="W68" i="1"/>
  <c r="U68" i="1"/>
  <c r="T68" i="1"/>
  <c r="W67" i="1"/>
  <c r="U67" i="1"/>
  <c r="T67" i="1"/>
  <c r="W66" i="1"/>
  <c r="U66" i="1"/>
  <c r="T66" i="1"/>
  <c r="W65" i="1"/>
  <c r="U65" i="1"/>
  <c r="T65" i="1"/>
  <c r="T54" i="1"/>
  <c r="U54" i="1"/>
  <c r="W54" i="1"/>
  <c r="T55" i="1"/>
  <c r="U55" i="1"/>
  <c r="W55" i="1"/>
  <c r="T56" i="1"/>
  <c r="U56" i="1"/>
  <c r="W56" i="1"/>
  <c r="T57" i="1"/>
  <c r="U57" i="1"/>
  <c r="W57" i="1"/>
  <c r="T58" i="1"/>
  <c r="U58" i="1"/>
  <c r="W58" i="1"/>
  <c r="T59" i="1"/>
  <c r="U59" i="1"/>
  <c r="W59" i="1"/>
  <c r="T60" i="1"/>
  <c r="U60" i="1"/>
  <c r="W60" i="1"/>
  <c r="S42" i="1"/>
  <c r="R42" i="1"/>
  <c r="P42" i="1"/>
  <c r="N42" i="1"/>
  <c r="M42" i="1"/>
  <c r="L42" i="1"/>
  <c r="K42" i="1"/>
  <c r="I42" i="1"/>
  <c r="G42" i="1"/>
  <c r="F42" i="1"/>
  <c r="E42" i="1"/>
  <c r="D42" i="1"/>
  <c r="C42" i="1"/>
  <c r="W41" i="1"/>
  <c r="Q41" i="1"/>
  <c r="Q42" i="1" s="1"/>
  <c r="O41" i="1"/>
  <c r="O42" i="1" s="1"/>
  <c r="J41" i="1"/>
  <c r="J42" i="1" s="1"/>
  <c r="H41" i="1"/>
  <c r="W40" i="1"/>
  <c r="U40" i="1"/>
  <c r="T40" i="1"/>
  <c r="W39" i="1"/>
  <c r="U39" i="1"/>
  <c r="T39" i="1"/>
  <c r="W38" i="1"/>
  <c r="U38" i="1"/>
  <c r="T38" i="1"/>
  <c r="W37" i="1"/>
  <c r="U37" i="1"/>
  <c r="T37" i="1"/>
  <c r="W36" i="1"/>
  <c r="U36" i="1"/>
  <c r="T36" i="1"/>
  <c r="W35" i="1"/>
  <c r="U35" i="1"/>
  <c r="T35" i="1"/>
  <c r="S31" i="1"/>
  <c r="Q31" i="1"/>
  <c r="O31" i="1"/>
  <c r="J31" i="1"/>
  <c r="I31" i="1"/>
  <c r="R30" i="1"/>
  <c r="R31" i="1" s="1"/>
  <c r="P30" i="1"/>
  <c r="P31" i="1" s="1"/>
  <c r="N30" i="1"/>
  <c r="N31" i="1" s="1"/>
  <c r="M30" i="1"/>
  <c r="M31" i="1" s="1"/>
  <c r="L30" i="1"/>
  <c r="L31" i="1" s="1"/>
  <c r="K30" i="1"/>
  <c r="K31" i="1" s="1"/>
  <c r="H30" i="1"/>
  <c r="H31" i="1" s="1"/>
  <c r="G30" i="1"/>
  <c r="G31" i="1" s="1"/>
  <c r="F30" i="1"/>
  <c r="F31" i="1" s="1"/>
  <c r="E30" i="1"/>
  <c r="E31" i="1" s="1"/>
  <c r="D30" i="1"/>
  <c r="D31" i="1" s="1"/>
  <c r="C30" i="1"/>
  <c r="C31" i="1" s="1"/>
  <c r="B30" i="1"/>
  <c r="W29" i="1"/>
  <c r="U29" i="1"/>
  <c r="T29" i="1"/>
  <c r="W28" i="1"/>
  <c r="U28" i="1"/>
  <c r="T28" i="1"/>
  <c r="W27" i="1"/>
  <c r="U27" i="1"/>
  <c r="T27" i="1"/>
  <c r="W26" i="1"/>
  <c r="U26" i="1"/>
  <c r="T26" i="1"/>
  <c r="Q22" i="1"/>
  <c r="M22" i="1"/>
  <c r="J22" i="1"/>
  <c r="I22" i="1"/>
  <c r="S21" i="1"/>
  <c r="S22" i="1" s="1"/>
  <c r="R21" i="1"/>
  <c r="R22" i="1" s="1"/>
  <c r="P21" i="1"/>
  <c r="P22" i="1" s="1"/>
  <c r="O21" i="1"/>
  <c r="O22" i="1" s="1"/>
  <c r="N21" i="1"/>
  <c r="N22" i="1" s="1"/>
  <c r="L21" i="1"/>
  <c r="L22" i="1" s="1"/>
  <c r="K21" i="1"/>
  <c r="K22" i="1" s="1"/>
  <c r="H21" i="1"/>
  <c r="H22" i="1" s="1"/>
  <c r="G21" i="1"/>
  <c r="G22" i="1" s="1"/>
  <c r="F21" i="1"/>
  <c r="E21" i="1"/>
  <c r="E22" i="1" s="1"/>
  <c r="D21" i="1"/>
  <c r="D22" i="1" s="1"/>
  <c r="C21" i="1"/>
  <c r="C22" i="1" s="1"/>
  <c r="B21" i="1"/>
  <c r="W20" i="1"/>
  <c r="U20" i="1"/>
  <c r="T20" i="1"/>
  <c r="W19" i="1"/>
  <c r="U19" i="1"/>
  <c r="T19" i="1"/>
  <c r="W18" i="1"/>
  <c r="U18" i="1"/>
  <c r="T18" i="1"/>
  <c r="W17" i="1"/>
  <c r="U17" i="1"/>
  <c r="T17" i="1"/>
  <c r="W16" i="1"/>
  <c r="U16" i="1"/>
  <c r="T16" i="1"/>
  <c r="W15" i="1"/>
  <c r="U15" i="1"/>
  <c r="T15" i="1"/>
  <c r="V84" i="1" l="1"/>
  <c r="V88" i="1"/>
  <c r="V119" i="1"/>
  <c r="V94" i="1"/>
  <c r="V98" i="1"/>
  <c r="V107" i="1"/>
  <c r="V111" i="1"/>
  <c r="V116" i="1"/>
  <c r="V120" i="1"/>
  <c r="T122" i="1"/>
  <c r="V122" i="1" s="1"/>
  <c r="W123" i="1"/>
  <c r="V118" i="1"/>
  <c r="L123" i="1"/>
  <c r="T123" i="1" s="1"/>
  <c r="V117" i="1"/>
  <c r="V121" i="1"/>
  <c r="I123" i="1"/>
  <c r="V105" i="1"/>
  <c r="V74" i="1"/>
  <c r="V109" i="1"/>
  <c r="V106" i="1"/>
  <c r="V110" i="1"/>
  <c r="V95" i="1"/>
  <c r="V99" i="1"/>
  <c r="V108" i="1"/>
  <c r="U112" i="1"/>
  <c r="V97" i="1"/>
  <c r="T112" i="1"/>
  <c r="V96" i="1"/>
  <c r="W112" i="1"/>
  <c r="T101" i="1"/>
  <c r="T136" i="1" s="1"/>
  <c r="V77" i="1"/>
  <c r="V86" i="1"/>
  <c r="U101" i="1"/>
  <c r="U136" i="1" s="1"/>
  <c r="V76" i="1"/>
  <c r="W90" i="1"/>
  <c r="W101" i="1"/>
  <c r="W136" i="1" s="1"/>
  <c r="T100" i="1"/>
  <c r="V100" i="1" s="1"/>
  <c r="V75" i="1"/>
  <c r="V83" i="1"/>
  <c r="V87" i="1"/>
  <c r="V85" i="1"/>
  <c r="W79" i="1"/>
  <c r="V89" i="1"/>
  <c r="U90" i="1"/>
  <c r="T90" i="1"/>
  <c r="U79" i="1"/>
  <c r="T79" i="1"/>
  <c r="T78" i="1"/>
  <c r="V78" i="1" s="1"/>
  <c r="V59" i="1"/>
  <c r="V55" i="1"/>
  <c r="V67" i="1"/>
  <c r="V68" i="1"/>
  <c r="V58" i="1"/>
  <c r="U70" i="1"/>
  <c r="V60" i="1"/>
  <c r="V56" i="1"/>
  <c r="V57" i="1"/>
  <c r="V66" i="1"/>
  <c r="T69" i="1"/>
  <c r="W70" i="1"/>
  <c r="V65" i="1"/>
  <c r="T70" i="1"/>
  <c r="V70" i="1" s="1"/>
  <c r="U69" i="1"/>
  <c r="V69" i="1" s="1"/>
  <c r="V38" i="1"/>
  <c r="V36" i="1"/>
  <c r="V54" i="1"/>
  <c r="V40" i="1"/>
  <c r="V37" i="1"/>
  <c r="U41" i="1"/>
  <c r="V28" i="1"/>
  <c r="V35" i="1"/>
  <c r="V39" i="1"/>
  <c r="W42" i="1"/>
  <c r="H42" i="1"/>
  <c r="U42" i="1" s="1"/>
  <c r="T42" i="1"/>
  <c r="T41" i="1"/>
  <c r="V29" i="1"/>
  <c r="V27" i="1"/>
  <c r="U31" i="1"/>
  <c r="V19" i="1"/>
  <c r="V26" i="1"/>
  <c r="W31" i="1"/>
  <c r="T31" i="1"/>
  <c r="V31" i="1" s="1"/>
  <c r="W30" i="1"/>
  <c r="T30" i="1"/>
  <c r="U30" i="1"/>
  <c r="W21" i="1"/>
  <c r="V16" i="1"/>
  <c r="V20" i="1"/>
  <c r="V15" i="1"/>
  <c r="V18" i="1"/>
  <c r="V17" i="1"/>
  <c r="U22" i="1"/>
  <c r="T21" i="1"/>
  <c r="F22" i="1"/>
  <c r="U21" i="1"/>
  <c r="U123" i="1" l="1"/>
  <c r="V123" i="1" s="1"/>
  <c r="V90" i="1"/>
  <c r="V101" i="1"/>
  <c r="V136" i="1" s="1"/>
  <c r="V112" i="1"/>
  <c r="V79" i="1"/>
  <c r="V41" i="1"/>
  <c r="V42" i="1"/>
  <c r="V30" i="1"/>
  <c r="W22" i="1"/>
  <c r="T22" i="1"/>
  <c r="V22" i="1" s="1"/>
  <c r="V21" i="1"/>
  <c r="Q30" i="2" l="1"/>
  <c r="P30" i="2"/>
  <c r="C22" i="2"/>
  <c r="D22" i="2"/>
  <c r="F22" i="2"/>
  <c r="G22" i="2"/>
  <c r="H22" i="2"/>
  <c r="I22" i="2"/>
  <c r="J22" i="2"/>
  <c r="K22" i="2"/>
  <c r="L22" i="2"/>
  <c r="M22" i="2"/>
  <c r="N22" i="2"/>
  <c r="O22" i="2"/>
  <c r="B22" i="2"/>
  <c r="Q21" i="2"/>
  <c r="P21" i="2"/>
  <c r="W6" i="1"/>
  <c r="W7" i="1"/>
  <c r="W8" i="1"/>
  <c r="W9" i="1"/>
  <c r="W10" i="1"/>
  <c r="T6" i="1"/>
  <c r="T7" i="1"/>
  <c r="T8" i="1"/>
  <c r="T9" i="1"/>
  <c r="T10" i="1"/>
  <c r="D11" i="1"/>
  <c r="E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U10" i="1"/>
  <c r="V10" i="1" l="1"/>
  <c r="T5" i="1"/>
  <c r="O95" i="2" l="1"/>
  <c r="N95" i="2"/>
  <c r="M95" i="2"/>
  <c r="L95" i="2"/>
  <c r="K95" i="2"/>
  <c r="H95" i="2"/>
  <c r="D95" i="2"/>
  <c r="Q94" i="2"/>
  <c r="P94" i="2"/>
  <c r="Q93" i="2"/>
  <c r="P93" i="2"/>
  <c r="Q92" i="2"/>
  <c r="P92" i="2"/>
  <c r="J91" i="2"/>
  <c r="J95" i="2" s="1"/>
  <c r="I91" i="2"/>
  <c r="I95" i="2" s="1"/>
  <c r="G91" i="2"/>
  <c r="G95" i="2" s="1"/>
  <c r="F91" i="2"/>
  <c r="F95" i="2" s="1"/>
  <c r="E91" i="2"/>
  <c r="E95" i="2" s="1"/>
  <c r="C91" i="2"/>
  <c r="C95" i="2" s="1"/>
  <c r="B91" i="2"/>
  <c r="B95" i="2" s="1"/>
  <c r="O87" i="2"/>
  <c r="N87" i="2"/>
  <c r="M87" i="2"/>
  <c r="L87" i="2"/>
  <c r="K87" i="2"/>
  <c r="H87" i="2"/>
  <c r="D87" i="2"/>
  <c r="Q86" i="2"/>
  <c r="P86" i="2"/>
  <c r="Q85" i="2"/>
  <c r="P85" i="2"/>
  <c r="J84" i="2"/>
  <c r="J87" i="2" s="1"/>
  <c r="I84" i="2"/>
  <c r="I87" i="2" s="1"/>
  <c r="G84" i="2"/>
  <c r="G87" i="2" s="1"/>
  <c r="F84" i="2"/>
  <c r="F87" i="2" s="1"/>
  <c r="E84" i="2"/>
  <c r="E87" i="2" s="1"/>
  <c r="C84" i="2"/>
  <c r="C87" i="2" s="1"/>
  <c r="B84" i="2"/>
  <c r="B87" i="2" s="1"/>
  <c r="O71" i="2"/>
  <c r="N71" i="2"/>
  <c r="M71" i="2"/>
  <c r="L71" i="2"/>
  <c r="K71" i="2"/>
  <c r="J71" i="2"/>
  <c r="H71" i="2"/>
  <c r="D71" i="2"/>
  <c r="C71" i="2"/>
  <c r="Q70" i="2"/>
  <c r="P70" i="2"/>
  <c r="Q69" i="2"/>
  <c r="P69" i="2"/>
  <c r="I68" i="2"/>
  <c r="I71" i="2" s="1"/>
  <c r="G68" i="2"/>
  <c r="F68" i="2"/>
  <c r="E68" i="2"/>
  <c r="E71" i="2" s="1"/>
  <c r="B71" i="2"/>
  <c r="Q29" i="2"/>
  <c r="P29" i="2"/>
  <c r="Q28" i="2"/>
  <c r="P28" i="2"/>
  <c r="Q27" i="2"/>
  <c r="P27" i="2"/>
  <c r="Q26" i="2"/>
  <c r="P26" i="2"/>
  <c r="Q20" i="2"/>
  <c r="P20" i="2"/>
  <c r="Q19" i="2"/>
  <c r="P19" i="2"/>
  <c r="Q18" i="2"/>
  <c r="P18" i="2"/>
  <c r="Q17" i="2"/>
  <c r="P17" i="2"/>
  <c r="Q16" i="2"/>
  <c r="P16" i="2"/>
  <c r="P32" i="2" l="1"/>
  <c r="P87" i="2"/>
  <c r="Q87" i="2"/>
  <c r="Q95" i="2"/>
  <c r="P95" i="2"/>
  <c r="Q91" i="2"/>
  <c r="P91" i="2"/>
  <c r="P84" i="2"/>
  <c r="Q84" i="2"/>
  <c r="Q68" i="2"/>
  <c r="P80" i="2"/>
  <c r="P68" i="2"/>
  <c r="Q80" i="2"/>
  <c r="F71" i="2"/>
  <c r="P71" i="2" s="1"/>
  <c r="G71" i="2"/>
  <c r="Q71" i="2" s="1"/>
  <c r="P22" i="2"/>
  <c r="Q32" i="2"/>
  <c r="Q22" i="2"/>
  <c r="Q43" i="2"/>
  <c r="P43" i="2"/>
  <c r="S50" i="1" l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W49" i="1"/>
  <c r="U49" i="1"/>
  <c r="T49" i="1"/>
  <c r="C49" i="1"/>
  <c r="W48" i="1"/>
  <c r="U48" i="1"/>
  <c r="T48" i="1"/>
  <c r="C48" i="1"/>
  <c r="W47" i="1"/>
  <c r="U47" i="1"/>
  <c r="T47" i="1"/>
  <c r="W46" i="1"/>
  <c r="U46" i="1"/>
  <c r="T46" i="1"/>
  <c r="U9" i="1"/>
  <c r="F9" i="1"/>
  <c r="U8" i="1"/>
  <c r="F8" i="1"/>
  <c r="U7" i="1"/>
  <c r="F7" i="1"/>
  <c r="C7" i="1"/>
  <c r="U6" i="1"/>
  <c r="F6" i="1"/>
  <c r="C6" i="1"/>
  <c r="W5" i="1"/>
  <c r="U5" i="1"/>
  <c r="F5" i="1"/>
  <c r="W61" i="1" l="1"/>
  <c r="W132" i="1" s="1"/>
  <c r="C50" i="1"/>
  <c r="U61" i="1"/>
  <c r="U132" i="1" s="1"/>
  <c r="T61" i="1"/>
  <c r="C11" i="1"/>
  <c r="F11" i="1"/>
  <c r="V49" i="1"/>
  <c r="V7" i="1"/>
  <c r="V9" i="1"/>
  <c r="V46" i="1"/>
  <c r="V47" i="1"/>
  <c r="V48" i="1"/>
  <c r="W50" i="1"/>
  <c r="U50" i="1"/>
  <c r="T50" i="1"/>
  <c r="V5" i="1"/>
  <c r="U11" i="1"/>
  <c r="V6" i="1"/>
  <c r="V8" i="1"/>
  <c r="W11" i="1"/>
  <c r="T11" i="1"/>
  <c r="T127" i="1" s="1"/>
  <c r="V61" i="1" l="1"/>
  <c r="V132" i="1" s="1"/>
  <c r="T132" i="1"/>
  <c r="V50" i="1"/>
  <c r="V11" i="1"/>
  <c r="V127" i="1" s="1"/>
</calcChain>
</file>

<file path=xl/sharedStrings.xml><?xml version="1.0" encoding="utf-8"?>
<sst xmlns="http://schemas.openxmlformats.org/spreadsheetml/2006/main" count="534" uniqueCount="64">
  <si>
    <t>Fabio DiRoma</t>
  </si>
  <si>
    <t>GP</t>
  </si>
  <si>
    <t>PA</t>
  </si>
  <si>
    <t>AB</t>
  </si>
  <si>
    <t>R</t>
  </si>
  <si>
    <t>H</t>
  </si>
  <si>
    <t>1B</t>
  </si>
  <si>
    <t>2B</t>
  </si>
  <si>
    <t>3B</t>
  </si>
  <si>
    <t>HR</t>
  </si>
  <si>
    <t>RBI</t>
  </si>
  <si>
    <t>BB</t>
  </si>
  <si>
    <t>Sac</t>
  </si>
  <si>
    <t>K</t>
  </si>
  <si>
    <t>HBP</t>
  </si>
  <si>
    <t>RE</t>
  </si>
  <si>
    <t>FC</t>
  </si>
  <si>
    <t>SB</t>
  </si>
  <si>
    <t>CS</t>
  </si>
  <si>
    <t>OBP</t>
  </si>
  <si>
    <t>SLG</t>
  </si>
  <si>
    <t>OPS</t>
  </si>
  <si>
    <t>AVG</t>
  </si>
  <si>
    <t>Totals</t>
  </si>
  <si>
    <t>Marco DiRoma</t>
  </si>
  <si>
    <t>C. J. Fearon</t>
  </si>
  <si>
    <t>Joe Ferreira</t>
  </si>
  <si>
    <t>Brandon Habibi </t>
  </si>
  <si>
    <t>Steve Hough</t>
  </si>
  <si>
    <t>Patrick Pinlac</t>
  </si>
  <si>
    <t>Victor Speciale</t>
  </si>
  <si>
    <t xml:space="preserve">       Batting</t>
  </si>
  <si>
    <t>Era's Best</t>
  </si>
  <si>
    <t>Mike Burke</t>
  </si>
  <si>
    <t> G</t>
  </si>
  <si>
    <t> GS</t>
  </si>
  <si>
    <t> CG</t>
  </si>
  <si>
    <t> IP</t>
  </si>
  <si>
    <t> ER</t>
  </si>
  <si>
    <t> Hits</t>
  </si>
  <si>
    <t> HR</t>
  </si>
  <si>
    <t> SO</t>
  </si>
  <si>
    <t> BB</t>
  </si>
  <si>
    <t> HBP</t>
  </si>
  <si>
    <t> WP</t>
  </si>
  <si>
    <t> Won</t>
  </si>
  <si>
    <t> Lost</t>
  </si>
  <si>
    <t> Sv</t>
  </si>
  <si>
    <t> ERA</t>
  </si>
  <si>
    <t> WHIP</t>
  </si>
  <si>
    <t>Eric Ferreira</t>
  </si>
  <si>
    <t>Brad McLaughlin </t>
  </si>
  <si>
    <t>Joey Nonis </t>
  </si>
  <si>
    <t>Zachary Sloan</t>
  </si>
  <si>
    <t>Ryan Thompson</t>
  </si>
  <si>
    <t xml:space="preserve">       Pitching</t>
  </si>
  <si>
    <t>R. J. Page</t>
  </si>
  <si>
    <t>Keegan Murphy</t>
  </si>
  <si>
    <t>Brian Stormer</t>
  </si>
  <si>
    <t>Andrew Thomson</t>
  </si>
  <si>
    <t>Brandan Habibi</t>
  </si>
  <si>
    <t>Brain Stormer</t>
  </si>
  <si>
    <t>2014 - 2022</t>
  </si>
  <si>
    <t>Yannick Rickli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</si>
</sst>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quotePrefix="1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0" quotePrefix="1" applyNumberFormat="1" applyFont="1" applyAlignment="1">
      <alignment horizontal="center"/>
    </xf>
    <xf numFmtId="2" fontId="0" fillId="0" borderId="0" xfId="0" applyNumberFormat="1"/>
    <xf numFmtId="12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2" fontId="4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2" fontId="0" fillId="0" borderId="0" xfId="0" applyNumberFormat="1" applyAlignment="1">
      <alignment horizontal="center"/>
    </xf>
    <xf numFmtId="1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/>
    </xf>
    <xf numFmtId="0" fontId="4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12" fontId="4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2" fontId="3" fillId="2" borderId="0" xfId="0" applyNumberFormat="1" applyFont="1" applyFill="1" applyAlignment="1">
      <alignment horizontal="center"/>
    </xf>
    <xf numFmtId="12" fontId="0" fillId="2" borderId="0" xfId="0" applyNumberFormat="1" applyFill="1" applyAlignment="1">
      <alignment horizontal="center"/>
    </xf>
    <xf numFmtId="2" fontId="4" fillId="2" borderId="0" xfId="0" applyNumberFormat="1" applyFont="1" applyFill="1" applyAlignment="1">
      <alignment horizontal="center"/>
    </xf>
    <xf numFmtId="12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2"/>
      <sheetName val="Top 3"/>
    </sheetNames>
    <sheetDataSet>
      <sheetData sheetId="0">
        <row r="71">
          <cell r="B71">
            <v>12</v>
          </cell>
          <cell r="C71">
            <v>1</v>
          </cell>
          <cell r="D71">
            <v>0</v>
          </cell>
          <cell r="E71">
            <v>16.666</v>
          </cell>
          <cell r="F71">
            <v>13</v>
          </cell>
          <cell r="G71">
            <v>15</v>
          </cell>
          <cell r="H71">
            <v>2</v>
          </cell>
          <cell r="I71">
            <v>10</v>
          </cell>
          <cell r="J71">
            <v>18</v>
          </cell>
          <cell r="K71">
            <v>3</v>
          </cell>
          <cell r="L71">
            <v>1</v>
          </cell>
          <cell r="M71">
            <v>1</v>
          </cell>
          <cell r="N71">
            <v>1</v>
          </cell>
          <cell r="O71">
            <v>2</v>
          </cell>
          <cell r="P71">
            <v>7.0202808112324488</v>
          </cell>
          <cell r="Q71">
            <v>1.9800792031681267</v>
          </cell>
        </row>
        <row r="81">
          <cell r="B81">
            <v>1</v>
          </cell>
          <cell r="C81">
            <v>0</v>
          </cell>
          <cell r="D81">
            <v>0</v>
          </cell>
          <cell r="E81">
            <v>0.66600000000000004</v>
          </cell>
          <cell r="F81">
            <v>4</v>
          </cell>
          <cell r="G81">
            <v>5</v>
          </cell>
          <cell r="H81">
            <v>0</v>
          </cell>
          <cell r="I81">
            <v>0</v>
          </cell>
          <cell r="J81">
            <v>1</v>
          </cell>
          <cell r="K81">
            <v>0</v>
          </cell>
          <cell r="L81">
            <v>1</v>
          </cell>
          <cell r="M81">
            <v>0</v>
          </cell>
          <cell r="N81">
            <v>0</v>
          </cell>
          <cell r="O81">
            <v>0</v>
          </cell>
          <cell r="P81">
            <v>54.054054054054049</v>
          </cell>
          <cell r="Q81">
            <v>9.0090090090090094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158DF-3012-4E9C-BDB3-A6C99FC602F3}">
  <dimension ref="A1:W138"/>
  <sheetViews>
    <sheetView showGridLines="0" tabSelected="1" workbookViewId="0"/>
  </sheetViews>
  <sheetFormatPr defaultRowHeight="14.4" x14ac:dyDescent="0.3"/>
  <cols>
    <col min="1" max="1" width="17.77734375" customWidth="1"/>
    <col min="2" max="19" width="4.77734375" customWidth="1"/>
    <col min="20" max="20" width="6.6640625" customWidth="1"/>
    <col min="21" max="24" width="5.77734375" customWidth="1"/>
  </cols>
  <sheetData>
    <row r="1" spans="1:23" ht="23.4" x14ac:dyDescent="0.45">
      <c r="J1" s="1" t="s">
        <v>62</v>
      </c>
    </row>
    <row r="2" spans="1:23" ht="18" x14ac:dyDescent="0.35">
      <c r="J2" s="2" t="s">
        <v>31</v>
      </c>
    </row>
    <row r="4" spans="1:23" ht="15.6" x14ac:dyDescent="0.3">
      <c r="A4" s="3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  <c r="U4" s="4" t="s">
        <v>20</v>
      </c>
      <c r="V4" s="4" t="s">
        <v>21</v>
      </c>
      <c r="W4" s="4" t="s">
        <v>22</v>
      </c>
    </row>
    <row r="5" spans="1:23" x14ac:dyDescent="0.3">
      <c r="A5" s="4">
        <v>2014</v>
      </c>
      <c r="B5" s="5">
        <v>17</v>
      </c>
      <c r="C5" s="5">
        <v>51</v>
      </c>
      <c r="D5" s="5">
        <v>45</v>
      </c>
      <c r="E5" s="5">
        <v>7</v>
      </c>
      <c r="F5" s="5">
        <f t="shared" ref="F5:F9" si="0">G5+H5+I5+J5</f>
        <v>9</v>
      </c>
      <c r="G5" s="5">
        <v>9</v>
      </c>
      <c r="H5" s="5">
        <v>0</v>
      </c>
      <c r="I5" s="5">
        <v>0</v>
      </c>
      <c r="J5" s="5">
        <v>0</v>
      </c>
      <c r="K5" s="5">
        <v>9</v>
      </c>
      <c r="L5" s="5">
        <v>5</v>
      </c>
      <c r="M5" s="5">
        <v>1</v>
      </c>
      <c r="N5" s="5">
        <v>10</v>
      </c>
      <c r="O5" s="5">
        <v>0</v>
      </c>
      <c r="P5" s="5">
        <v>0</v>
      </c>
      <c r="Q5" s="5">
        <v>0</v>
      </c>
      <c r="R5" s="5">
        <v>1</v>
      </c>
      <c r="S5" s="5">
        <v>0</v>
      </c>
      <c r="T5" s="6">
        <f>(G5+H5+I5+J5+L5+O5)/(D5+L5+O5+M5)</f>
        <v>0.27450980392156865</v>
      </c>
      <c r="U5" s="7">
        <f t="shared" ref="U5:U9" si="1">(G5+H5*2+I5*3)/D5</f>
        <v>0.2</v>
      </c>
      <c r="V5" s="7">
        <f t="shared" ref="V5:V10" si="2">T5+U5</f>
        <v>0.47450980392156866</v>
      </c>
      <c r="W5" s="7">
        <f t="shared" ref="W5:W10" si="3">(G5+H5+I5+J5)/D5</f>
        <v>0.2</v>
      </c>
    </row>
    <row r="6" spans="1:23" x14ac:dyDescent="0.3">
      <c r="A6" s="4">
        <v>2015</v>
      </c>
      <c r="B6" s="5">
        <v>33</v>
      </c>
      <c r="C6" s="5">
        <f>D6+L6+O6+M6</f>
        <v>100</v>
      </c>
      <c r="D6" s="5">
        <v>81</v>
      </c>
      <c r="E6" s="5">
        <v>19</v>
      </c>
      <c r="F6" s="5">
        <f t="shared" si="0"/>
        <v>22</v>
      </c>
      <c r="G6" s="5">
        <v>21</v>
      </c>
      <c r="H6" s="5">
        <v>1</v>
      </c>
      <c r="I6" s="5">
        <v>0</v>
      </c>
      <c r="J6" s="5">
        <v>0</v>
      </c>
      <c r="K6" s="5">
        <v>9</v>
      </c>
      <c r="L6" s="5">
        <v>13</v>
      </c>
      <c r="M6" s="5">
        <v>4</v>
      </c>
      <c r="N6" s="5">
        <v>23</v>
      </c>
      <c r="O6" s="5">
        <v>2</v>
      </c>
      <c r="P6" s="5">
        <v>0</v>
      </c>
      <c r="Q6" s="5">
        <v>0</v>
      </c>
      <c r="R6" s="5">
        <v>6</v>
      </c>
      <c r="S6" s="5">
        <v>0</v>
      </c>
      <c r="T6" s="6">
        <f t="shared" ref="T6:T10" si="4">(G6+H6+I6+J6+L6+O6)/(D6+L6+O6+M6)</f>
        <v>0.37</v>
      </c>
      <c r="U6" s="7">
        <f t="shared" si="1"/>
        <v>0.2839506172839506</v>
      </c>
      <c r="V6" s="7">
        <f t="shared" si="2"/>
        <v>0.65395061728395065</v>
      </c>
      <c r="W6" s="7">
        <f t="shared" si="3"/>
        <v>0.27160493827160492</v>
      </c>
    </row>
    <row r="7" spans="1:23" x14ac:dyDescent="0.3">
      <c r="A7" s="4">
        <v>2016</v>
      </c>
      <c r="B7" s="5">
        <v>30</v>
      </c>
      <c r="C7" s="5">
        <f>D7+L7+O7+M7</f>
        <v>101</v>
      </c>
      <c r="D7" s="5">
        <v>94</v>
      </c>
      <c r="E7" s="5">
        <v>7</v>
      </c>
      <c r="F7" s="5">
        <f t="shared" si="0"/>
        <v>20</v>
      </c>
      <c r="G7" s="5">
        <v>19</v>
      </c>
      <c r="H7" s="5">
        <v>1</v>
      </c>
      <c r="I7" s="5">
        <v>0</v>
      </c>
      <c r="J7" s="5">
        <v>0</v>
      </c>
      <c r="K7" s="5">
        <v>4</v>
      </c>
      <c r="L7" s="5">
        <v>4</v>
      </c>
      <c r="M7" s="5">
        <v>1</v>
      </c>
      <c r="N7" s="5">
        <v>28</v>
      </c>
      <c r="O7" s="5">
        <v>2</v>
      </c>
      <c r="P7" s="5">
        <v>0</v>
      </c>
      <c r="Q7" s="5">
        <v>0</v>
      </c>
      <c r="R7" s="5">
        <v>2</v>
      </c>
      <c r="S7" s="5">
        <v>0</v>
      </c>
      <c r="T7" s="6">
        <f t="shared" si="4"/>
        <v>0.25742574257425743</v>
      </c>
      <c r="U7" s="7">
        <f t="shared" si="1"/>
        <v>0.22340425531914893</v>
      </c>
      <c r="V7" s="7">
        <f t="shared" si="2"/>
        <v>0.48082999789340636</v>
      </c>
      <c r="W7" s="7">
        <f t="shared" si="3"/>
        <v>0.21276595744680851</v>
      </c>
    </row>
    <row r="8" spans="1:23" x14ac:dyDescent="0.3">
      <c r="A8" s="4">
        <v>2017</v>
      </c>
      <c r="B8" s="5">
        <v>22</v>
      </c>
      <c r="C8" s="5">
        <v>57</v>
      </c>
      <c r="D8" s="5">
        <v>50</v>
      </c>
      <c r="E8" s="5">
        <v>11</v>
      </c>
      <c r="F8" s="5">
        <f t="shared" si="0"/>
        <v>9</v>
      </c>
      <c r="G8" s="5">
        <v>8</v>
      </c>
      <c r="H8" s="5">
        <v>1</v>
      </c>
      <c r="I8" s="5">
        <v>0</v>
      </c>
      <c r="J8" s="5">
        <v>0</v>
      </c>
      <c r="K8" s="5">
        <v>6</v>
      </c>
      <c r="L8" s="5">
        <v>6</v>
      </c>
      <c r="M8" s="5">
        <v>0</v>
      </c>
      <c r="N8" s="5">
        <v>10</v>
      </c>
      <c r="O8" s="5">
        <v>1</v>
      </c>
      <c r="P8" s="5">
        <v>3</v>
      </c>
      <c r="Q8" s="5">
        <v>1</v>
      </c>
      <c r="R8" s="5">
        <v>1</v>
      </c>
      <c r="S8" s="5">
        <v>0</v>
      </c>
      <c r="T8" s="6">
        <f t="shared" si="4"/>
        <v>0.2807017543859649</v>
      </c>
      <c r="U8" s="7">
        <f t="shared" si="1"/>
        <v>0.2</v>
      </c>
      <c r="V8" s="7">
        <f t="shared" si="2"/>
        <v>0.48070175438596491</v>
      </c>
      <c r="W8" s="7">
        <f t="shared" si="3"/>
        <v>0.18</v>
      </c>
    </row>
    <row r="9" spans="1:23" x14ac:dyDescent="0.3">
      <c r="A9" s="4">
        <v>2018</v>
      </c>
      <c r="B9" s="5">
        <v>29</v>
      </c>
      <c r="C9" s="5">
        <v>100</v>
      </c>
      <c r="D9" s="5">
        <v>81</v>
      </c>
      <c r="E9" s="5">
        <v>17</v>
      </c>
      <c r="F9" s="5">
        <f t="shared" si="0"/>
        <v>26</v>
      </c>
      <c r="G9" s="5">
        <v>19</v>
      </c>
      <c r="H9" s="5">
        <v>7</v>
      </c>
      <c r="I9" s="5">
        <v>0</v>
      </c>
      <c r="J9" s="5">
        <v>0</v>
      </c>
      <c r="K9" s="5">
        <v>18</v>
      </c>
      <c r="L9" s="5">
        <v>16</v>
      </c>
      <c r="M9" s="5">
        <v>1</v>
      </c>
      <c r="N9" s="5">
        <v>15</v>
      </c>
      <c r="O9" s="5">
        <v>1</v>
      </c>
      <c r="P9" s="5">
        <v>1</v>
      </c>
      <c r="Q9" s="5">
        <v>0</v>
      </c>
      <c r="R9" s="5">
        <v>4</v>
      </c>
      <c r="S9" s="5">
        <v>1</v>
      </c>
      <c r="T9" s="6">
        <f t="shared" si="4"/>
        <v>0.43434343434343436</v>
      </c>
      <c r="U9" s="7">
        <f t="shared" si="1"/>
        <v>0.40740740740740738</v>
      </c>
      <c r="V9" s="7">
        <f t="shared" si="2"/>
        <v>0.84175084175084169</v>
      </c>
      <c r="W9" s="7">
        <f t="shared" si="3"/>
        <v>0.32098765432098764</v>
      </c>
    </row>
    <row r="10" spans="1:23" x14ac:dyDescent="0.3">
      <c r="A10" s="4">
        <v>2019</v>
      </c>
      <c r="B10" s="8">
        <v>20</v>
      </c>
      <c r="C10" s="8">
        <v>61</v>
      </c>
      <c r="D10" s="8">
        <v>54</v>
      </c>
      <c r="E10" s="8">
        <v>12</v>
      </c>
      <c r="F10" s="8">
        <v>11</v>
      </c>
      <c r="G10" s="8">
        <v>10</v>
      </c>
      <c r="H10" s="8">
        <v>1</v>
      </c>
      <c r="I10" s="8">
        <v>0</v>
      </c>
      <c r="J10" s="8">
        <v>0</v>
      </c>
      <c r="K10" s="8">
        <v>4</v>
      </c>
      <c r="L10" s="8">
        <v>7</v>
      </c>
      <c r="M10" s="8">
        <v>0</v>
      </c>
      <c r="N10" s="8">
        <v>16</v>
      </c>
      <c r="O10" s="8">
        <v>0</v>
      </c>
      <c r="P10" s="8">
        <v>1</v>
      </c>
      <c r="Q10" s="8">
        <v>0</v>
      </c>
      <c r="R10" s="8">
        <v>3</v>
      </c>
      <c r="S10" s="8">
        <v>0</v>
      </c>
      <c r="T10" s="6">
        <f t="shared" si="4"/>
        <v>0.29508196721311475</v>
      </c>
      <c r="U10" s="9">
        <f t="shared" ref="U10" si="5">(G10+H10*2+I10*3+J10*4)/D10</f>
        <v>0.22222222222222221</v>
      </c>
      <c r="V10" s="9">
        <f t="shared" si="2"/>
        <v>0.51730418943533696</v>
      </c>
      <c r="W10" s="7">
        <f t="shared" si="3"/>
        <v>0.20370370370370369</v>
      </c>
    </row>
    <row r="11" spans="1:23" x14ac:dyDescent="0.3">
      <c r="A11" s="4" t="s">
        <v>23</v>
      </c>
      <c r="B11" s="4">
        <f t="shared" ref="B11:S11" si="6">SUM(B5:B10)</f>
        <v>151</v>
      </c>
      <c r="C11" s="4">
        <f t="shared" si="6"/>
        <v>470</v>
      </c>
      <c r="D11" s="4">
        <f t="shared" si="6"/>
        <v>405</v>
      </c>
      <c r="E11" s="4">
        <f t="shared" si="6"/>
        <v>73</v>
      </c>
      <c r="F11" s="4">
        <f t="shared" si="6"/>
        <v>97</v>
      </c>
      <c r="G11" s="4">
        <f t="shared" si="6"/>
        <v>86</v>
      </c>
      <c r="H11" s="4">
        <f t="shared" si="6"/>
        <v>11</v>
      </c>
      <c r="I11" s="4">
        <f t="shared" si="6"/>
        <v>0</v>
      </c>
      <c r="J11" s="4">
        <f t="shared" si="6"/>
        <v>0</v>
      </c>
      <c r="K11" s="4">
        <f t="shared" si="6"/>
        <v>50</v>
      </c>
      <c r="L11" s="4">
        <f t="shared" si="6"/>
        <v>51</v>
      </c>
      <c r="M11" s="4">
        <f t="shared" si="6"/>
        <v>7</v>
      </c>
      <c r="N11" s="4">
        <f t="shared" si="6"/>
        <v>102</v>
      </c>
      <c r="O11" s="4">
        <f t="shared" si="6"/>
        <v>6</v>
      </c>
      <c r="P11" s="4">
        <f t="shared" si="6"/>
        <v>5</v>
      </c>
      <c r="Q11" s="4">
        <f t="shared" si="6"/>
        <v>1</v>
      </c>
      <c r="R11" s="4">
        <f t="shared" si="6"/>
        <v>17</v>
      </c>
      <c r="S11" s="4">
        <f t="shared" si="6"/>
        <v>1</v>
      </c>
      <c r="T11" s="10">
        <f t="shared" ref="T11" si="7">(G11+H11+I11+J11+L11+O11)/(D11+L11+O11+M11)</f>
        <v>0.32835820895522388</v>
      </c>
      <c r="U11" s="11">
        <f>(G11+H11*2+I11*3+J11*4)/D11</f>
        <v>0.26666666666666666</v>
      </c>
      <c r="V11" s="11">
        <f>T11+U11</f>
        <v>0.59502487562189055</v>
      </c>
      <c r="W11" s="11">
        <f>(G11+H11+I11+J11)/D11</f>
        <v>0.23950617283950618</v>
      </c>
    </row>
    <row r="14" spans="1:23" ht="15.6" x14ac:dyDescent="0.3">
      <c r="A14" s="12" t="s">
        <v>24</v>
      </c>
      <c r="B14" s="4" t="s">
        <v>1</v>
      </c>
      <c r="C14" s="4" t="s">
        <v>2</v>
      </c>
      <c r="D14" s="4" t="s">
        <v>3</v>
      </c>
      <c r="E14" s="4" t="s">
        <v>4</v>
      </c>
      <c r="F14" s="4" t="s">
        <v>5</v>
      </c>
      <c r="G14" s="4" t="s">
        <v>6</v>
      </c>
      <c r="H14" s="4" t="s">
        <v>7</v>
      </c>
      <c r="I14" s="4" t="s">
        <v>8</v>
      </c>
      <c r="J14" s="4" t="s">
        <v>9</v>
      </c>
      <c r="K14" s="4" t="s">
        <v>10</v>
      </c>
      <c r="L14" s="4" t="s">
        <v>11</v>
      </c>
      <c r="M14" s="4" t="s">
        <v>12</v>
      </c>
      <c r="N14" s="4" t="s">
        <v>13</v>
      </c>
      <c r="O14" s="4" t="s">
        <v>14</v>
      </c>
      <c r="P14" s="4" t="s">
        <v>15</v>
      </c>
      <c r="Q14" s="4" t="s">
        <v>16</v>
      </c>
      <c r="R14" s="4" t="s">
        <v>17</v>
      </c>
      <c r="S14" s="4" t="s">
        <v>18</v>
      </c>
      <c r="T14" s="11" t="s">
        <v>19</v>
      </c>
      <c r="U14" s="11" t="s">
        <v>20</v>
      </c>
      <c r="V14" s="11" t="s">
        <v>21</v>
      </c>
      <c r="W14" s="11" t="s">
        <v>22</v>
      </c>
    </row>
    <row r="15" spans="1:23" x14ac:dyDescent="0.3">
      <c r="A15" s="13">
        <v>2014</v>
      </c>
      <c r="B15" s="5">
        <v>23</v>
      </c>
      <c r="C15" s="5">
        <v>102</v>
      </c>
      <c r="D15" s="5">
        <v>82</v>
      </c>
      <c r="E15" s="5">
        <v>20</v>
      </c>
      <c r="F15" s="5">
        <v>26</v>
      </c>
      <c r="G15" s="5">
        <v>19</v>
      </c>
      <c r="H15" s="5">
        <v>7</v>
      </c>
      <c r="I15" s="5">
        <v>0</v>
      </c>
      <c r="J15" s="5">
        <v>0</v>
      </c>
      <c r="K15" s="5">
        <v>19</v>
      </c>
      <c r="L15" s="5">
        <v>13</v>
      </c>
      <c r="M15" s="5">
        <v>1</v>
      </c>
      <c r="N15" s="5">
        <v>7</v>
      </c>
      <c r="O15" s="5">
        <v>6</v>
      </c>
      <c r="P15" s="5">
        <v>1</v>
      </c>
      <c r="Q15" s="5">
        <v>0</v>
      </c>
      <c r="R15" s="5">
        <v>18</v>
      </c>
      <c r="S15" s="5">
        <v>1</v>
      </c>
      <c r="T15" s="7">
        <f t="shared" ref="T15:T21" si="8">(F15+L15+O15)/(D15+O15+M15)</f>
        <v>0.5056179775280899</v>
      </c>
      <c r="U15" s="7">
        <f t="shared" ref="U15:U21" si="9">(G15+H15*2+I15*3+J15*4)/D15</f>
        <v>0.40243902439024393</v>
      </c>
      <c r="V15" s="7">
        <f t="shared" ref="V15:V21" si="10">T15+U15</f>
        <v>0.90805700191833383</v>
      </c>
      <c r="W15" s="7">
        <f t="shared" ref="W15:W21" si="11">F15/D15</f>
        <v>0.31707317073170732</v>
      </c>
    </row>
    <row r="16" spans="1:23" x14ac:dyDescent="0.3">
      <c r="A16" s="13">
        <v>2015</v>
      </c>
      <c r="B16" s="5">
        <v>33</v>
      </c>
      <c r="C16" s="5">
        <v>123</v>
      </c>
      <c r="D16" s="5">
        <v>108</v>
      </c>
      <c r="E16" s="5">
        <v>25</v>
      </c>
      <c r="F16" s="5">
        <v>32</v>
      </c>
      <c r="G16" s="5">
        <v>21</v>
      </c>
      <c r="H16" s="5">
        <v>8</v>
      </c>
      <c r="I16" s="5">
        <v>0</v>
      </c>
      <c r="J16" s="5">
        <v>3</v>
      </c>
      <c r="K16" s="5">
        <v>20</v>
      </c>
      <c r="L16" s="5">
        <v>12</v>
      </c>
      <c r="M16" s="5">
        <v>0</v>
      </c>
      <c r="N16" s="5">
        <v>7</v>
      </c>
      <c r="O16" s="5">
        <v>3</v>
      </c>
      <c r="P16" s="5">
        <v>0</v>
      </c>
      <c r="Q16" s="5">
        <v>0</v>
      </c>
      <c r="R16" s="5">
        <v>17</v>
      </c>
      <c r="S16" s="5">
        <v>0</v>
      </c>
      <c r="T16" s="7">
        <f t="shared" si="8"/>
        <v>0.42342342342342343</v>
      </c>
      <c r="U16" s="7">
        <f t="shared" si="9"/>
        <v>0.45370370370370372</v>
      </c>
      <c r="V16" s="7">
        <f t="shared" si="10"/>
        <v>0.87712712712712715</v>
      </c>
      <c r="W16" s="7">
        <f t="shared" si="11"/>
        <v>0.29629629629629628</v>
      </c>
    </row>
    <row r="17" spans="1:23" x14ac:dyDescent="0.3">
      <c r="A17" s="13">
        <v>2016</v>
      </c>
      <c r="B17" s="5">
        <v>36</v>
      </c>
      <c r="C17" s="5">
        <v>145</v>
      </c>
      <c r="D17" s="5">
        <v>130</v>
      </c>
      <c r="E17" s="5">
        <v>26</v>
      </c>
      <c r="F17" s="5">
        <v>49</v>
      </c>
      <c r="G17" s="5">
        <v>35</v>
      </c>
      <c r="H17" s="5">
        <v>12</v>
      </c>
      <c r="I17" s="5">
        <v>1</v>
      </c>
      <c r="J17" s="5">
        <v>1</v>
      </c>
      <c r="K17" s="5">
        <v>23</v>
      </c>
      <c r="L17" s="5">
        <v>11</v>
      </c>
      <c r="M17" s="5">
        <v>0</v>
      </c>
      <c r="N17" s="5">
        <v>6</v>
      </c>
      <c r="O17" s="5">
        <v>4</v>
      </c>
      <c r="P17" s="5">
        <v>0</v>
      </c>
      <c r="Q17" s="5">
        <v>0</v>
      </c>
      <c r="R17" s="5">
        <v>17</v>
      </c>
      <c r="S17" s="5">
        <v>0</v>
      </c>
      <c r="T17" s="7">
        <f t="shared" si="8"/>
        <v>0.47761194029850745</v>
      </c>
      <c r="U17" s="7">
        <f t="shared" si="9"/>
        <v>0.50769230769230766</v>
      </c>
      <c r="V17" s="7">
        <f t="shared" si="10"/>
        <v>0.98530424799081517</v>
      </c>
      <c r="W17" s="7">
        <f t="shared" si="11"/>
        <v>0.37692307692307692</v>
      </c>
    </row>
    <row r="18" spans="1:23" x14ac:dyDescent="0.3">
      <c r="A18" s="13">
        <v>2017</v>
      </c>
      <c r="B18" s="5">
        <v>34</v>
      </c>
      <c r="C18" s="5">
        <v>145</v>
      </c>
      <c r="D18" s="5">
        <v>118</v>
      </c>
      <c r="E18" s="5">
        <v>30</v>
      </c>
      <c r="F18" s="5">
        <v>48</v>
      </c>
      <c r="G18" s="5">
        <v>32</v>
      </c>
      <c r="H18" s="5">
        <v>11</v>
      </c>
      <c r="I18" s="5">
        <v>1</v>
      </c>
      <c r="J18" s="5">
        <v>4</v>
      </c>
      <c r="K18" s="5">
        <v>36</v>
      </c>
      <c r="L18" s="5">
        <v>18</v>
      </c>
      <c r="M18" s="5">
        <v>0</v>
      </c>
      <c r="N18" s="5">
        <v>6</v>
      </c>
      <c r="O18" s="5">
        <v>6</v>
      </c>
      <c r="P18" s="5">
        <v>0</v>
      </c>
      <c r="Q18" s="5">
        <v>2</v>
      </c>
      <c r="R18" s="5">
        <v>24</v>
      </c>
      <c r="S18" s="5">
        <v>7</v>
      </c>
      <c r="T18" s="7">
        <f t="shared" si="8"/>
        <v>0.58064516129032262</v>
      </c>
      <c r="U18" s="7">
        <f t="shared" si="9"/>
        <v>0.61864406779661019</v>
      </c>
      <c r="V18" s="7">
        <f t="shared" si="10"/>
        <v>1.1992892290869328</v>
      </c>
      <c r="W18" s="7">
        <f t="shared" si="11"/>
        <v>0.40677966101694918</v>
      </c>
    </row>
    <row r="19" spans="1:23" x14ac:dyDescent="0.3">
      <c r="A19" s="13">
        <v>2018</v>
      </c>
      <c r="B19" s="5">
        <v>42</v>
      </c>
      <c r="C19" s="5">
        <v>182</v>
      </c>
      <c r="D19" s="5">
        <v>145</v>
      </c>
      <c r="E19" s="5">
        <v>31</v>
      </c>
      <c r="F19" s="5">
        <v>53</v>
      </c>
      <c r="G19" s="5">
        <v>36</v>
      </c>
      <c r="H19" s="5">
        <v>13</v>
      </c>
      <c r="I19" s="5">
        <v>3</v>
      </c>
      <c r="J19" s="5">
        <v>1</v>
      </c>
      <c r="K19" s="5">
        <v>45</v>
      </c>
      <c r="L19" s="5">
        <v>16</v>
      </c>
      <c r="M19" s="5">
        <v>0</v>
      </c>
      <c r="N19" s="5">
        <v>8</v>
      </c>
      <c r="O19" s="5">
        <v>19</v>
      </c>
      <c r="P19" s="5">
        <v>8</v>
      </c>
      <c r="Q19" s="5">
        <v>4</v>
      </c>
      <c r="R19" s="5">
        <v>15</v>
      </c>
      <c r="S19" s="5">
        <v>4</v>
      </c>
      <c r="T19" s="7">
        <f t="shared" si="8"/>
        <v>0.53658536585365857</v>
      </c>
      <c r="U19" s="7">
        <f t="shared" si="9"/>
        <v>0.51724137931034486</v>
      </c>
      <c r="V19" s="7">
        <f t="shared" si="10"/>
        <v>1.0538267451640033</v>
      </c>
      <c r="W19" s="7">
        <f t="shared" si="11"/>
        <v>0.36551724137931035</v>
      </c>
    </row>
    <row r="20" spans="1:23" x14ac:dyDescent="0.3">
      <c r="A20" s="13">
        <v>2019</v>
      </c>
      <c r="B20" s="5">
        <v>44</v>
      </c>
      <c r="C20" s="5">
        <v>180</v>
      </c>
      <c r="D20" s="5">
        <v>143</v>
      </c>
      <c r="E20" s="5">
        <v>31</v>
      </c>
      <c r="F20" s="5">
        <v>37</v>
      </c>
      <c r="G20" s="5">
        <v>29</v>
      </c>
      <c r="H20" s="5">
        <v>7</v>
      </c>
      <c r="I20" s="5">
        <v>0</v>
      </c>
      <c r="J20" s="5">
        <v>1</v>
      </c>
      <c r="K20" s="5">
        <v>34</v>
      </c>
      <c r="L20" s="5">
        <v>28</v>
      </c>
      <c r="M20" s="5">
        <v>2</v>
      </c>
      <c r="N20" s="5">
        <v>10</v>
      </c>
      <c r="O20" s="5">
        <v>6</v>
      </c>
      <c r="P20" s="5">
        <v>6</v>
      </c>
      <c r="Q20" s="5">
        <v>3</v>
      </c>
      <c r="R20" s="5">
        <v>13</v>
      </c>
      <c r="S20" s="5">
        <v>3</v>
      </c>
      <c r="T20" s="7">
        <f t="shared" si="8"/>
        <v>0.47019867549668876</v>
      </c>
      <c r="U20" s="7">
        <f t="shared" si="9"/>
        <v>0.32867132867132864</v>
      </c>
      <c r="V20" s="7">
        <f t="shared" si="10"/>
        <v>0.79887000416801746</v>
      </c>
      <c r="W20" s="7">
        <f t="shared" si="11"/>
        <v>0.25874125874125875</v>
      </c>
    </row>
    <row r="21" spans="1:23" x14ac:dyDescent="0.3">
      <c r="A21" s="13">
        <v>2022</v>
      </c>
      <c r="B21" s="28">
        <f>17+11</f>
        <v>28</v>
      </c>
      <c r="C21" s="28">
        <f>60+43</f>
        <v>103</v>
      </c>
      <c r="D21" s="28">
        <f>46+30</f>
        <v>76</v>
      </c>
      <c r="E21" s="28">
        <f>15+12</f>
        <v>27</v>
      </c>
      <c r="F21" s="28">
        <f>14+10</f>
        <v>24</v>
      </c>
      <c r="G21" s="28">
        <f>9+9</f>
        <v>18</v>
      </c>
      <c r="H21" s="28">
        <f>4+1</f>
        <v>5</v>
      </c>
      <c r="I21" s="28">
        <v>0</v>
      </c>
      <c r="J21" s="28">
        <v>1</v>
      </c>
      <c r="K21" s="28">
        <f>10+5</f>
        <v>15</v>
      </c>
      <c r="L21" s="28">
        <f>11+5</f>
        <v>16</v>
      </c>
      <c r="M21" s="28">
        <v>0</v>
      </c>
      <c r="N21" s="28">
        <f>5+2</f>
        <v>7</v>
      </c>
      <c r="O21" s="28">
        <f>3+8</f>
        <v>11</v>
      </c>
      <c r="P21" s="28">
        <f>1+2</f>
        <v>3</v>
      </c>
      <c r="Q21" s="28">
        <v>1</v>
      </c>
      <c r="R21" s="28">
        <f>0+5</f>
        <v>5</v>
      </c>
      <c r="S21" s="28">
        <f>2+1</f>
        <v>3</v>
      </c>
      <c r="T21" s="29">
        <f t="shared" si="8"/>
        <v>0.58620689655172409</v>
      </c>
      <c r="U21" s="29">
        <f t="shared" si="9"/>
        <v>0.42105263157894735</v>
      </c>
      <c r="V21" s="29">
        <f t="shared" si="10"/>
        <v>1.0072595281306715</v>
      </c>
      <c r="W21" s="29">
        <f t="shared" si="11"/>
        <v>0.31578947368421051</v>
      </c>
    </row>
    <row r="22" spans="1:23" x14ac:dyDescent="0.3">
      <c r="A22" s="13" t="s">
        <v>23</v>
      </c>
      <c r="B22" s="4">
        <f t="shared" ref="B22:S22" si="12">SUM(B15:B21)</f>
        <v>240</v>
      </c>
      <c r="C22" s="30">
        <f t="shared" si="12"/>
        <v>980</v>
      </c>
      <c r="D22" s="4">
        <f t="shared" si="12"/>
        <v>802</v>
      </c>
      <c r="E22" s="4">
        <f t="shared" si="12"/>
        <v>190</v>
      </c>
      <c r="F22" s="4">
        <f t="shared" si="12"/>
        <v>269</v>
      </c>
      <c r="G22" s="4">
        <f t="shared" si="12"/>
        <v>190</v>
      </c>
      <c r="H22" s="4">
        <f t="shared" si="12"/>
        <v>63</v>
      </c>
      <c r="I22" s="4">
        <f t="shared" si="12"/>
        <v>5</v>
      </c>
      <c r="J22" s="4">
        <f t="shared" si="12"/>
        <v>11</v>
      </c>
      <c r="K22" s="4">
        <f t="shared" si="12"/>
        <v>192</v>
      </c>
      <c r="L22" s="4">
        <f t="shared" si="12"/>
        <v>114</v>
      </c>
      <c r="M22" s="4">
        <f t="shared" si="12"/>
        <v>3</v>
      </c>
      <c r="N22" s="4">
        <f t="shared" si="12"/>
        <v>51</v>
      </c>
      <c r="O22" s="4">
        <f t="shared" si="12"/>
        <v>55</v>
      </c>
      <c r="P22" s="4">
        <f t="shared" si="12"/>
        <v>18</v>
      </c>
      <c r="Q22" s="4">
        <f t="shared" si="12"/>
        <v>10</v>
      </c>
      <c r="R22" s="4">
        <f t="shared" si="12"/>
        <v>109</v>
      </c>
      <c r="S22" s="4">
        <f t="shared" si="12"/>
        <v>18</v>
      </c>
      <c r="T22" s="11">
        <f>(F22+L22+O22)/(D22+O22+M22)</f>
        <v>0.50930232558139532</v>
      </c>
      <c r="U22" s="11">
        <f>(G22+H22*2+I22*3+J22*4)/D22</f>
        <v>0.46758104738154616</v>
      </c>
      <c r="V22" s="11">
        <f>T22+U22</f>
        <v>0.97688337296294148</v>
      </c>
      <c r="W22" s="11">
        <f>F22/D22</f>
        <v>0.33541147132169574</v>
      </c>
    </row>
    <row r="23" spans="1:23" x14ac:dyDescent="0.3">
      <c r="A23" s="13"/>
      <c r="B23" s="4"/>
      <c r="C23" s="30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11"/>
      <c r="U23" s="11"/>
      <c r="V23" s="11"/>
      <c r="W23" s="11"/>
    </row>
    <row r="25" spans="1:23" ht="15.6" x14ac:dyDescent="0.3">
      <c r="A25" s="12" t="s">
        <v>25</v>
      </c>
      <c r="B25" s="4" t="s">
        <v>1</v>
      </c>
      <c r="C25" s="4" t="s">
        <v>2</v>
      </c>
      <c r="D25" s="4" t="s">
        <v>3</v>
      </c>
      <c r="E25" s="4" t="s">
        <v>4</v>
      </c>
      <c r="F25" s="4" t="s">
        <v>5</v>
      </c>
      <c r="G25" s="4" t="s">
        <v>6</v>
      </c>
      <c r="H25" s="4" t="s">
        <v>7</v>
      </c>
      <c r="I25" s="4" t="s">
        <v>8</v>
      </c>
      <c r="J25" s="4" t="s">
        <v>9</v>
      </c>
      <c r="K25" s="4" t="s">
        <v>10</v>
      </c>
      <c r="L25" s="4" t="s">
        <v>11</v>
      </c>
      <c r="M25" s="4" t="s">
        <v>12</v>
      </c>
      <c r="N25" s="4" t="s">
        <v>13</v>
      </c>
      <c r="O25" s="4" t="s">
        <v>14</v>
      </c>
      <c r="P25" s="4" t="s">
        <v>15</v>
      </c>
      <c r="Q25" s="4" t="s">
        <v>16</v>
      </c>
      <c r="R25" s="4" t="s">
        <v>17</v>
      </c>
      <c r="S25" s="4" t="s">
        <v>18</v>
      </c>
      <c r="T25" s="11" t="s">
        <v>19</v>
      </c>
      <c r="U25" s="11" t="s">
        <v>20</v>
      </c>
      <c r="V25" s="11" t="s">
        <v>21</v>
      </c>
      <c r="W25" s="11" t="s">
        <v>22</v>
      </c>
    </row>
    <row r="26" spans="1:23" x14ac:dyDescent="0.3">
      <c r="A26" s="13">
        <v>2016</v>
      </c>
      <c r="B26" s="5">
        <v>25</v>
      </c>
      <c r="C26" s="5">
        <v>80</v>
      </c>
      <c r="D26" s="5">
        <v>71</v>
      </c>
      <c r="E26" s="5">
        <v>20</v>
      </c>
      <c r="F26" s="5">
        <v>24</v>
      </c>
      <c r="G26" s="5">
        <v>17</v>
      </c>
      <c r="H26" s="5">
        <v>4</v>
      </c>
      <c r="I26" s="5">
        <v>2</v>
      </c>
      <c r="J26" s="5">
        <v>1</v>
      </c>
      <c r="K26" s="5">
        <v>7</v>
      </c>
      <c r="L26" s="5">
        <v>5</v>
      </c>
      <c r="M26" s="5">
        <v>1</v>
      </c>
      <c r="N26" s="5">
        <v>14</v>
      </c>
      <c r="O26" s="5">
        <v>3</v>
      </c>
      <c r="P26" s="5">
        <v>0</v>
      </c>
      <c r="Q26" s="5">
        <v>0</v>
      </c>
      <c r="R26" s="5">
        <v>10</v>
      </c>
      <c r="S26" s="5">
        <v>0</v>
      </c>
      <c r="T26" s="7">
        <f t="shared" ref="T26:T30" si="13">(F26+L26+O26)/(D26+O26+M26)</f>
        <v>0.42666666666666669</v>
      </c>
      <c r="U26" s="7">
        <f t="shared" ref="U26:U30" si="14">(G26+H26*2+I26*3+J26*4)/D26</f>
        <v>0.49295774647887325</v>
      </c>
      <c r="V26" s="7">
        <f t="shared" ref="V26:V30" si="15">T26+U26</f>
        <v>0.91962441314554</v>
      </c>
      <c r="W26" s="7">
        <f t="shared" ref="W26:W30" si="16">F26/D26</f>
        <v>0.3380281690140845</v>
      </c>
    </row>
    <row r="27" spans="1:23" x14ac:dyDescent="0.3">
      <c r="A27" s="13">
        <v>2017</v>
      </c>
      <c r="B27" s="5">
        <v>33</v>
      </c>
      <c r="C27" s="5">
        <v>116</v>
      </c>
      <c r="D27" s="5">
        <v>90</v>
      </c>
      <c r="E27" s="5">
        <v>25</v>
      </c>
      <c r="F27" s="5">
        <v>27</v>
      </c>
      <c r="G27" s="5">
        <v>22</v>
      </c>
      <c r="H27" s="5">
        <v>4</v>
      </c>
      <c r="I27" s="4">
        <v>1</v>
      </c>
      <c r="J27" s="5">
        <v>0</v>
      </c>
      <c r="K27" s="5">
        <v>12</v>
      </c>
      <c r="L27" s="5">
        <v>17</v>
      </c>
      <c r="M27" s="5">
        <v>0</v>
      </c>
      <c r="N27" s="5">
        <v>13</v>
      </c>
      <c r="O27" s="5">
        <v>7</v>
      </c>
      <c r="P27" s="5">
        <v>4</v>
      </c>
      <c r="Q27" s="5">
        <v>3</v>
      </c>
      <c r="R27" s="5">
        <v>14</v>
      </c>
      <c r="S27" s="5">
        <v>3</v>
      </c>
      <c r="T27" s="7">
        <f t="shared" si="13"/>
        <v>0.52577319587628868</v>
      </c>
      <c r="U27" s="7">
        <f t="shared" si="14"/>
        <v>0.36666666666666664</v>
      </c>
      <c r="V27" s="7">
        <f t="shared" si="15"/>
        <v>0.89243986254295526</v>
      </c>
      <c r="W27" s="7">
        <f t="shared" si="16"/>
        <v>0.3</v>
      </c>
    </row>
    <row r="28" spans="1:23" x14ac:dyDescent="0.3">
      <c r="A28" s="13">
        <v>2018</v>
      </c>
      <c r="B28" s="5">
        <v>34</v>
      </c>
      <c r="C28" s="5">
        <v>136</v>
      </c>
      <c r="D28" s="5">
        <v>113</v>
      </c>
      <c r="E28" s="5">
        <v>34</v>
      </c>
      <c r="F28" s="5">
        <v>42</v>
      </c>
      <c r="G28" s="5">
        <v>38</v>
      </c>
      <c r="H28" s="5">
        <v>4</v>
      </c>
      <c r="I28" s="5">
        <v>0</v>
      </c>
      <c r="J28" s="5">
        <v>0</v>
      </c>
      <c r="K28" s="5">
        <v>12</v>
      </c>
      <c r="L28" s="5">
        <v>12</v>
      </c>
      <c r="M28" s="5">
        <v>1</v>
      </c>
      <c r="N28" s="5">
        <v>15</v>
      </c>
      <c r="O28" s="5">
        <v>9</v>
      </c>
      <c r="P28" s="5">
        <v>8</v>
      </c>
      <c r="Q28" s="5">
        <v>5</v>
      </c>
      <c r="R28" s="5">
        <v>23</v>
      </c>
      <c r="S28" s="5">
        <v>2</v>
      </c>
      <c r="T28" s="7">
        <f t="shared" si="13"/>
        <v>0.51219512195121952</v>
      </c>
      <c r="U28" s="7">
        <f t="shared" si="14"/>
        <v>0.40707964601769914</v>
      </c>
      <c r="V28" s="7">
        <f t="shared" si="15"/>
        <v>0.9192747679689186</v>
      </c>
      <c r="W28" s="7">
        <f t="shared" si="16"/>
        <v>0.37168141592920356</v>
      </c>
    </row>
    <row r="29" spans="1:23" x14ac:dyDescent="0.3">
      <c r="A29" s="13">
        <v>2019</v>
      </c>
      <c r="B29" s="5">
        <v>40</v>
      </c>
      <c r="C29" s="5">
        <v>150</v>
      </c>
      <c r="D29" s="5">
        <v>121</v>
      </c>
      <c r="E29" s="5">
        <v>28</v>
      </c>
      <c r="F29" s="5">
        <v>36</v>
      </c>
      <c r="G29" s="5">
        <v>25</v>
      </c>
      <c r="H29" s="5">
        <v>6</v>
      </c>
      <c r="I29" s="5">
        <v>4</v>
      </c>
      <c r="J29" s="5">
        <v>1</v>
      </c>
      <c r="K29" s="5">
        <v>13</v>
      </c>
      <c r="L29" s="5">
        <v>14</v>
      </c>
      <c r="M29" s="5">
        <v>4</v>
      </c>
      <c r="N29" s="5">
        <v>16</v>
      </c>
      <c r="O29" s="5">
        <v>11</v>
      </c>
      <c r="P29" s="5">
        <v>3</v>
      </c>
      <c r="Q29" s="5">
        <v>6</v>
      </c>
      <c r="R29" s="5">
        <v>9</v>
      </c>
      <c r="S29" s="5">
        <v>2</v>
      </c>
      <c r="T29" s="7">
        <f t="shared" si="13"/>
        <v>0.4485294117647059</v>
      </c>
      <c r="U29" s="7">
        <f t="shared" si="14"/>
        <v>0.43801652892561982</v>
      </c>
      <c r="V29" s="7">
        <f t="shared" si="15"/>
        <v>0.88654594069032577</v>
      </c>
      <c r="W29" s="7">
        <f t="shared" si="16"/>
        <v>0.2975206611570248</v>
      </c>
    </row>
    <row r="30" spans="1:23" x14ac:dyDescent="0.3">
      <c r="A30" s="13">
        <v>2022</v>
      </c>
      <c r="B30" s="28">
        <f>15+9</f>
        <v>24</v>
      </c>
      <c r="C30" s="28">
        <f>66+36</f>
        <v>102</v>
      </c>
      <c r="D30" s="28">
        <f>54+27</f>
        <v>81</v>
      </c>
      <c r="E30" s="28">
        <f>24+7</f>
        <v>31</v>
      </c>
      <c r="F30" s="28">
        <f>22+10</f>
        <v>32</v>
      </c>
      <c r="G30" s="28">
        <f>17+8</f>
        <v>25</v>
      </c>
      <c r="H30" s="28">
        <f>4+2</f>
        <v>6</v>
      </c>
      <c r="I30" s="28">
        <v>1</v>
      </c>
      <c r="J30" s="28">
        <v>0</v>
      </c>
      <c r="K30" s="28">
        <f>6+2</f>
        <v>8</v>
      </c>
      <c r="L30" s="28">
        <f>7+8</f>
        <v>15</v>
      </c>
      <c r="M30" s="28">
        <f>0+1</f>
        <v>1</v>
      </c>
      <c r="N30" s="28">
        <f>7+2</f>
        <v>9</v>
      </c>
      <c r="O30" s="28">
        <v>4</v>
      </c>
      <c r="P30" s="28">
        <f>2+3</f>
        <v>5</v>
      </c>
      <c r="Q30" s="28">
        <v>2</v>
      </c>
      <c r="R30" s="28">
        <f>17+9</f>
        <v>26</v>
      </c>
      <c r="S30" s="28">
        <v>1</v>
      </c>
      <c r="T30" s="29">
        <f t="shared" si="13"/>
        <v>0.59302325581395354</v>
      </c>
      <c r="U30" s="29">
        <f t="shared" si="14"/>
        <v>0.49382716049382713</v>
      </c>
      <c r="V30" s="29">
        <f t="shared" si="15"/>
        <v>1.0868504163077808</v>
      </c>
      <c r="W30" s="29">
        <f t="shared" si="16"/>
        <v>0.39506172839506171</v>
      </c>
    </row>
    <row r="31" spans="1:23" x14ac:dyDescent="0.3">
      <c r="A31" s="13" t="s">
        <v>23</v>
      </c>
      <c r="B31" s="4">
        <f t="shared" ref="B31:S31" si="17">SUM(B26:B30)</f>
        <v>156</v>
      </c>
      <c r="C31" s="4">
        <f t="shared" si="17"/>
        <v>584</v>
      </c>
      <c r="D31" s="4">
        <f t="shared" si="17"/>
        <v>476</v>
      </c>
      <c r="E31" s="4">
        <f t="shared" si="17"/>
        <v>138</v>
      </c>
      <c r="F31" s="4">
        <f t="shared" si="17"/>
        <v>161</v>
      </c>
      <c r="G31" s="4">
        <f t="shared" si="17"/>
        <v>127</v>
      </c>
      <c r="H31" s="4">
        <f t="shared" si="17"/>
        <v>24</v>
      </c>
      <c r="I31" s="4">
        <f t="shared" si="17"/>
        <v>8</v>
      </c>
      <c r="J31" s="4">
        <f t="shared" si="17"/>
        <v>2</v>
      </c>
      <c r="K31" s="4">
        <f t="shared" si="17"/>
        <v>52</v>
      </c>
      <c r="L31" s="4">
        <f t="shared" si="17"/>
        <v>63</v>
      </c>
      <c r="M31" s="4">
        <f t="shared" si="17"/>
        <v>7</v>
      </c>
      <c r="N31" s="4">
        <f t="shared" si="17"/>
        <v>67</v>
      </c>
      <c r="O31" s="4">
        <f t="shared" si="17"/>
        <v>34</v>
      </c>
      <c r="P31" s="4">
        <f t="shared" si="17"/>
        <v>20</v>
      </c>
      <c r="Q31" s="4">
        <f t="shared" si="17"/>
        <v>16</v>
      </c>
      <c r="R31" s="4">
        <f t="shared" si="17"/>
        <v>82</v>
      </c>
      <c r="S31" s="4">
        <f t="shared" si="17"/>
        <v>8</v>
      </c>
      <c r="T31" s="11">
        <f>(F31+L31+O31)/(D31+O31+M31)</f>
        <v>0.49903288201160539</v>
      </c>
      <c r="U31" s="11">
        <f>(G31+H31*2+I31*3+J31*4)/D31</f>
        <v>0.43487394957983194</v>
      </c>
      <c r="V31" s="11">
        <f>T31+U31</f>
        <v>0.93390683159143739</v>
      </c>
      <c r="W31" s="11">
        <f>F31/D31</f>
        <v>0.33823529411764708</v>
      </c>
    </row>
    <row r="32" spans="1:23" x14ac:dyDescent="0.3">
      <c r="A32" s="1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11"/>
      <c r="U32" s="11"/>
      <c r="V32" s="11"/>
      <c r="W32" s="11"/>
    </row>
    <row r="33" spans="1:23" x14ac:dyDescent="0.3">
      <c r="A33" s="1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11"/>
      <c r="U33" s="11"/>
      <c r="V33" s="11"/>
      <c r="W33" s="11"/>
    </row>
    <row r="34" spans="1:23" ht="15.6" x14ac:dyDescent="0.3">
      <c r="A34" s="12" t="s">
        <v>26</v>
      </c>
      <c r="B34" s="4" t="s">
        <v>1</v>
      </c>
      <c r="C34" s="4" t="s">
        <v>2</v>
      </c>
      <c r="D34" s="4" t="s">
        <v>3</v>
      </c>
      <c r="E34" s="4" t="s">
        <v>4</v>
      </c>
      <c r="F34" s="4" t="s">
        <v>5</v>
      </c>
      <c r="G34" s="4" t="s">
        <v>6</v>
      </c>
      <c r="H34" s="4" t="s">
        <v>7</v>
      </c>
      <c r="I34" s="4" t="s">
        <v>8</v>
      </c>
      <c r="J34" s="4" t="s">
        <v>9</v>
      </c>
      <c r="K34" s="4" t="s">
        <v>10</v>
      </c>
      <c r="L34" s="4" t="s">
        <v>11</v>
      </c>
      <c r="M34" s="4" t="s">
        <v>12</v>
      </c>
      <c r="N34" s="4" t="s">
        <v>13</v>
      </c>
      <c r="O34" s="4" t="s">
        <v>14</v>
      </c>
      <c r="P34" s="4" t="s">
        <v>15</v>
      </c>
      <c r="Q34" s="4" t="s">
        <v>16</v>
      </c>
      <c r="R34" s="4" t="s">
        <v>17</v>
      </c>
      <c r="S34" s="4" t="s">
        <v>18</v>
      </c>
      <c r="T34" s="11" t="s">
        <v>19</v>
      </c>
      <c r="U34" s="11" t="s">
        <v>20</v>
      </c>
      <c r="V34" s="11" t="s">
        <v>21</v>
      </c>
      <c r="W34" s="11" t="s">
        <v>22</v>
      </c>
    </row>
    <row r="35" spans="1:23" x14ac:dyDescent="0.3">
      <c r="A35" s="8">
        <v>2014</v>
      </c>
      <c r="B35" s="5">
        <v>12</v>
      </c>
      <c r="C35" s="5">
        <v>49</v>
      </c>
      <c r="D35" s="5">
        <v>48</v>
      </c>
      <c r="E35" s="5">
        <v>6</v>
      </c>
      <c r="F35" s="5">
        <v>14</v>
      </c>
      <c r="G35" s="5">
        <v>11</v>
      </c>
      <c r="H35" s="5">
        <v>0</v>
      </c>
      <c r="I35" s="5">
        <v>0</v>
      </c>
      <c r="J35" s="5">
        <v>3</v>
      </c>
      <c r="K35" s="5">
        <v>7</v>
      </c>
      <c r="L35" s="5">
        <v>0</v>
      </c>
      <c r="M35" s="5">
        <v>0</v>
      </c>
      <c r="N35" s="5">
        <v>8</v>
      </c>
      <c r="O35" s="5">
        <v>1</v>
      </c>
      <c r="P35" s="5">
        <v>0</v>
      </c>
      <c r="Q35" s="5">
        <v>1</v>
      </c>
      <c r="R35" s="5">
        <v>0</v>
      </c>
      <c r="S35" s="5">
        <v>0</v>
      </c>
      <c r="T35" s="7">
        <f t="shared" ref="T35:T41" si="18">(F35+L35+O35)/(D35+O35+M35)</f>
        <v>0.30612244897959184</v>
      </c>
      <c r="U35" s="7">
        <f t="shared" ref="U35:U41" si="19">(G35+H35*2+I35*3+J35*4)/D35</f>
        <v>0.47916666666666669</v>
      </c>
      <c r="V35" s="7">
        <f t="shared" ref="V35:V41" si="20">T35+U35</f>
        <v>0.78528911564625847</v>
      </c>
      <c r="W35" s="7">
        <f t="shared" ref="W35:W41" si="21">F35/D35</f>
        <v>0.29166666666666669</v>
      </c>
    </row>
    <row r="36" spans="1:23" x14ac:dyDescent="0.3">
      <c r="A36" s="8">
        <v>2015</v>
      </c>
      <c r="B36" s="5">
        <v>34</v>
      </c>
      <c r="C36" s="5">
        <v>130</v>
      </c>
      <c r="D36" s="5">
        <v>118</v>
      </c>
      <c r="E36" s="5">
        <v>20</v>
      </c>
      <c r="F36" s="5">
        <v>47</v>
      </c>
      <c r="G36" s="5">
        <v>31</v>
      </c>
      <c r="H36" s="5">
        <v>7</v>
      </c>
      <c r="I36" s="5">
        <v>0</v>
      </c>
      <c r="J36" s="5">
        <v>9</v>
      </c>
      <c r="K36" s="5">
        <v>38</v>
      </c>
      <c r="L36" s="5">
        <v>4</v>
      </c>
      <c r="M36" s="5">
        <v>0</v>
      </c>
      <c r="N36" s="5">
        <v>19</v>
      </c>
      <c r="O36" s="5">
        <v>8</v>
      </c>
      <c r="P36" s="5">
        <v>0</v>
      </c>
      <c r="Q36" s="5">
        <v>0</v>
      </c>
      <c r="R36" s="5">
        <v>0</v>
      </c>
      <c r="S36" s="5">
        <v>0</v>
      </c>
      <c r="T36" s="7">
        <f t="shared" si="18"/>
        <v>0.46825396825396826</v>
      </c>
      <c r="U36" s="7">
        <f t="shared" si="19"/>
        <v>0.68644067796610164</v>
      </c>
      <c r="V36" s="7">
        <f t="shared" si="20"/>
        <v>1.15469464622007</v>
      </c>
      <c r="W36" s="7">
        <f t="shared" si="21"/>
        <v>0.39830508474576271</v>
      </c>
    </row>
    <row r="37" spans="1:23" x14ac:dyDescent="0.3">
      <c r="A37" s="8">
        <v>2016</v>
      </c>
      <c r="B37" s="5">
        <v>30</v>
      </c>
      <c r="C37" s="5">
        <v>111</v>
      </c>
      <c r="D37" s="5">
        <v>94</v>
      </c>
      <c r="E37" s="5">
        <v>26</v>
      </c>
      <c r="F37" s="5">
        <v>28</v>
      </c>
      <c r="G37" s="5">
        <v>15</v>
      </c>
      <c r="H37" s="5">
        <v>7</v>
      </c>
      <c r="I37" s="5">
        <v>0</v>
      </c>
      <c r="J37" s="5">
        <v>6</v>
      </c>
      <c r="K37" s="5">
        <v>20</v>
      </c>
      <c r="L37" s="5">
        <v>13</v>
      </c>
      <c r="M37" s="5">
        <v>2</v>
      </c>
      <c r="N37" s="5">
        <v>20</v>
      </c>
      <c r="O37" s="5">
        <v>2</v>
      </c>
      <c r="P37" s="5">
        <v>0</v>
      </c>
      <c r="Q37" s="5">
        <v>0</v>
      </c>
      <c r="R37" s="5">
        <v>2</v>
      </c>
      <c r="S37" s="5">
        <v>0</v>
      </c>
      <c r="T37" s="7">
        <f t="shared" si="18"/>
        <v>0.43877551020408162</v>
      </c>
      <c r="U37" s="7">
        <f t="shared" si="19"/>
        <v>0.56382978723404253</v>
      </c>
      <c r="V37" s="7">
        <f t="shared" si="20"/>
        <v>1.0026052974381241</v>
      </c>
      <c r="W37" s="7">
        <f t="shared" si="21"/>
        <v>0.2978723404255319</v>
      </c>
    </row>
    <row r="38" spans="1:23" x14ac:dyDescent="0.3">
      <c r="A38" s="8">
        <v>2017</v>
      </c>
      <c r="B38" s="5">
        <v>24</v>
      </c>
      <c r="C38" s="5">
        <v>106</v>
      </c>
      <c r="D38" s="5">
        <v>83</v>
      </c>
      <c r="E38" s="5">
        <v>23</v>
      </c>
      <c r="F38" s="5">
        <v>35</v>
      </c>
      <c r="G38" s="5">
        <v>16</v>
      </c>
      <c r="H38" s="5">
        <v>13</v>
      </c>
      <c r="I38" s="5">
        <v>1</v>
      </c>
      <c r="J38" s="5">
        <v>5</v>
      </c>
      <c r="K38" s="5">
        <v>35</v>
      </c>
      <c r="L38" s="5">
        <v>12</v>
      </c>
      <c r="M38" s="5">
        <v>0</v>
      </c>
      <c r="N38" s="5">
        <v>23</v>
      </c>
      <c r="O38" s="5">
        <v>10</v>
      </c>
      <c r="P38" s="5">
        <v>2</v>
      </c>
      <c r="Q38" s="5">
        <v>3</v>
      </c>
      <c r="R38" s="5">
        <v>2</v>
      </c>
      <c r="S38" s="5">
        <v>0</v>
      </c>
      <c r="T38" s="7">
        <f t="shared" si="18"/>
        <v>0.61290322580645162</v>
      </c>
      <c r="U38" s="7">
        <f t="shared" si="19"/>
        <v>0.7831325301204819</v>
      </c>
      <c r="V38" s="7">
        <f t="shared" si="20"/>
        <v>1.3960357559269334</v>
      </c>
      <c r="W38" s="7">
        <f t="shared" si="21"/>
        <v>0.42168674698795183</v>
      </c>
    </row>
    <row r="39" spans="1:23" x14ac:dyDescent="0.3">
      <c r="A39" s="8">
        <v>2018</v>
      </c>
      <c r="B39" s="5">
        <v>37</v>
      </c>
      <c r="C39" s="5">
        <v>139</v>
      </c>
      <c r="D39" s="5">
        <v>122</v>
      </c>
      <c r="E39" s="5">
        <v>19</v>
      </c>
      <c r="F39" s="5">
        <v>38</v>
      </c>
      <c r="G39" s="5">
        <v>25</v>
      </c>
      <c r="H39" s="5">
        <v>8</v>
      </c>
      <c r="I39" s="5">
        <v>0</v>
      </c>
      <c r="J39" s="5">
        <v>5</v>
      </c>
      <c r="K39" s="5">
        <v>26</v>
      </c>
      <c r="L39" s="5">
        <v>11</v>
      </c>
      <c r="M39" s="5">
        <v>1</v>
      </c>
      <c r="N39" s="5">
        <v>27</v>
      </c>
      <c r="O39" s="5">
        <v>4</v>
      </c>
      <c r="P39" s="5">
        <v>4</v>
      </c>
      <c r="Q39" s="5">
        <v>7</v>
      </c>
      <c r="R39" s="5">
        <v>1</v>
      </c>
      <c r="S39" s="5">
        <v>0</v>
      </c>
      <c r="T39" s="7">
        <f t="shared" si="18"/>
        <v>0.41732283464566927</v>
      </c>
      <c r="U39" s="7">
        <f t="shared" si="19"/>
        <v>0.5</v>
      </c>
      <c r="V39" s="7">
        <f t="shared" si="20"/>
        <v>0.91732283464566922</v>
      </c>
      <c r="W39" s="7">
        <f t="shared" si="21"/>
        <v>0.31147540983606559</v>
      </c>
    </row>
    <row r="40" spans="1:23" x14ac:dyDescent="0.3">
      <c r="A40" s="8">
        <v>2019</v>
      </c>
      <c r="B40" s="5">
        <v>40</v>
      </c>
      <c r="C40" s="5">
        <v>161</v>
      </c>
      <c r="D40" s="5">
        <v>137</v>
      </c>
      <c r="E40" s="5">
        <v>27</v>
      </c>
      <c r="F40" s="5">
        <v>57</v>
      </c>
      <c r="G40" s="5">
        <v>34</v>
      </c>
      <c r="H40" s="5">
        <v>13</v>
      </c>
      <c r="I40" s="5">
        <v>0</v>
      </c>
      <c r="J40" s="5">
        <v>10</v>
      </c>
      <c r="K40" s="5">
        <v>53</v>
      </c>
      <c r="L40" s="5">
        <v>17</v>
      </c>
      <c r="M40" s="5">
        <v>1</v>
      </c>
      <c r="N40" s="5">
        <v>18</v>
      </c>
      <c r="O40" s="5">
        <v>6</v>
      </c>
      <c r="P40" s="5">
        <v>6</v>
      </c>
      <c r="Q40" s="5">
        <v>4</v>
      </c>
      <c r="R40" s="5">
        <v>1</v>
      </c>
      <c r="S40" s="5">
        <v>0</v>
      </c>
      <c r="T40" s="7">
        <f t="shared" si="18"/>
        <v>0.55555555555555558</v>
      </c>
      <c r="U40" s="7">
        <f t="shared" si="19"/>
        <v>0.72992700729927007</v>
      </c>
      <c r="V40" s="7">
        <f t="shared" si="20"/>
        <v>1.2854825628548256</v>
      </c>
      <c r="W40" s="7">
        <f t="shared" si="21"/>
        <v>0.41605839416058393</v>
      </c>
    </row>
    <row r="41" spans="1:23" x14ac:dyDescent="0.3">
      <c r="A41" s="8">
        <v>2022</v>
      </c>
      <c r="B41" s="28">
        <v>29</v>
      </c>
      <c r="C41" s="28">
        <v>118</v>
      </c>
      <c r="D41" s="28">
        <v>98</v>
      </c>
      <c r="E41" s="28">
        <v>29</v>
      </c>
      <c r="F41" s="28">
        <v>37</v>
      </c>
      <c r="G41" s="28">
        <v>21</v>
      </c>
      <c r="H41" s="28">
        <f>8+1</f>
        <v>9</v>
      </c>
      <c r="I41" s="28">
        <v>0</v>
      </c>
      <c r="J41" s="28">
        <f>6+1</f>
        <v>7</v>
      </c>
      <c r="K41" s="28">
        <v>28</v>
      </c>
      <c r="L41" s="28">
        <v>13</v>
      </c>
      <c r="M41" s="28">
        <v>0</v>
      </c>
      <c r="N41" s="28">
        <v>20</v>
      </c>
      <c r="O41" s="28">
        <f>2+4</f>
        <v>6</v>
      </c>
      <c r="P41" s="28">
        <v>2</v>
      </c>
      <c r="Q41" s="28">
        <f>2+1</f>
        <v>3</v>
      </c>
      <c r="R41" s="28">
        <v>0</v>
      </c>
      <c r="S41" s="28">
        <v>0</v>
      </c>
      <c r="T41" s="29">
        <f t="shared" si="18"/>
        <v>0.53846153846153844</v>
      </c>
      <c r="U41" s="29">
        <f t="shared" si="19"/>
        <v>0.68367346938775508</v>
      </c>
      <c r="V41" s="29">
        <f t="shared" si="20"/>
        <v>1.2221350078492934</v>
      </c>
      <c r="W41" s="29">
        <f t="shared" si="21"/>
        <v>0.37755102040816324</v>
      </c>
    </row>
    <row r="42" spans="1:23" x14ac:dyDescent="0.3">
      <c r="A42" s="13" t="s">
        <v>23</v>
      </c>
      <c r="B42" s="4">
        <f t="shared" ref="B42:S42" si="22">SUM(B35:B41)</f>
        <v>206</v>
      </c>
      <c r="C42" s="4">
        <f t="shared" si="22"/>
        <v>814</v>
      </c>
      <c r="D42" s="4">
        <f t="shared" si="22"/>
        <v>700</v>
      </c>
      <c r="E42" s="4">
        <f t="shared" si="22"/>
        <v>150</v>
      </c>
      <c r="F42" s="4">
        <f t="shared" si="22"/>
        <v>256</v>
      </c>
      <c r="G42" s="4">
        <f t="shared" si="22"/>
        <v>153</v>
      </c>
      <c r="H42" s="4">
        <f t="shared" si="22"/>
        <v>57</v>
      </c>
      <c r="I42" s="4">
        <f t="shared" si="22"/>
        <v>1</v>
      </c>
      <c r="J42" s="4">
        <f t="shared" si="22"/>
        <v>45</v>
      </c>
      <c r="K42" s="4">
        <f t="shared" si="22"/>
        <v>207</v>
      </c>
      <c r="L42" s="4">
        <f t="shared" si="22"/>
        <v>70</v>
      </c>
      <c r="M42" s="4">
        <f t="shared" si="22"/>
        <v>4</v>
      </c>
      <c r="N42" s="4">
        <f t="shared" si="22"/>
        <v>135</v>
      </c>
      <c r="O42" s="4">
        <f t="shared" si="22"/>
        <v>37</v>
      </c>
      <c r="P42" s="4">
        <f t="shared" si="22"/>
        <v>14</v>
      </c>
      <c r="Q42" s="4">
        <f t="shared" si="22"/>
        <v>18</v>
      </c>
      <c r="R42" s="4">
        <f t="shared" si="22"/>
        <v>6</v>
      </c>
      <c r="S42" s="4">
        <f t="shared" si="22"/>
        <v>0</v>
      </c>
      <c r="T42" s="11">
        <f>(F42+L42+O42)/(D42+O42+M42)</f>
        <v>0.48987854251012147</v>
      </c>
      <c r="U42" s="11">
        <f>(G42+H42*2+I42*3+J42*4)/D42</f>
        <v>0.6428571428571429</v>
      </c>
      <c r="V42" s="11">
        <f>T42+U42</f>
        <v>1.1327356853672643</v>
      </c>
      <c r="W42" s="11">
        <f>F42/D42</f>
        <v>0.36571428571428571</v>
      </c>
    </row>
    <row r="43" spans="1:23" x14ac:dyDescent="0.3">
      <c r="A43" s="1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11"/>
      <c r="U43" s="11"/>
      <c r="V43" s="11"/>
      <c r="W43" s="11"/>
    </row>
    <row r="45" spans="1:23" ht="15.6" x14ac:dyDescent="0.3">
      <c r="A45" s="3" t="s">
        <v>27</v>
      </c>
      <c r="B45" s="4" t="s">
        <v>1</v>
      </c>
      <c r="C45" s="4" t="s">
        <v>2</v>
      </c>
      <c r="D45" s="4" t="s">
        <v>3</v>
      </c>
      <c r="E45" s="4" t="s">
        <v>4</v>
      </c>
      <c r="F45" s="4" t="s">
        <v>5</v>
      </c>
      <c r="G45" s="4" t="s">
        <v>6</v>
      </c>
      <c r="H45" s="4" t="s">
        <v>7</v>
      </c>
      <c r="I45" s="4" t="s">
        <v>8</v>
      </c>
      <c r="J45" s="4" t="s">
        <v>9</v>
      </c>
      <c r="K45" s="4" t="s">
        <v>10</v>
      </c>
      <c r="L45" s="4" t="s">
        <v>11</v>
      </c>
      <c r="M45" s="4" t="s">
        <v>12</v>
      </c>
      <c r="N45" s="4" t="s">
        <v>13</v>
      </c>
      <c r="O45" s="4" t="s">
        <v>14</v>
      </c>
      <c r="P45" s="4" t="s">
        <v>15</v>
      </c>
      <c r="Q45" s="4" t="s">
        <v>16</v>
      </c>
      <c r="R45" s="4" t="s">
        <v>17</v>
      </c>
      <c r="S45" s="4" t="s">
        <v>18</v>
      </c>
      <c r="T45" s="4" t="s">
        <v>19</v>
      </c>
      <c r="U45" s="4" t="s">
        <v>20</v>
      </c>
      <c r="V45" s="4" t="s">
        <v>21</v>
      </c>
      <c r="W45" s="4" t="s">
        <v>22</v>
      </c>
    </row>
    <row r="46" spans="1:23" x14ac:dyDescent="0.3">
      <c r="A46" s="4">
        <v>2013</v>
      </c>
      <c r="B46" s="5">
        <v>5</v>
      </c>
      <c r="C46" s="5">
        <v>17</v>
      </c>
      <c r="D46" s="5">
        <v>16</v>
      </c>
      <c r="E46" s="5">
        <v>4</v>
      </c>
      <c r="F46" s="5">
        <v>7</v>
      </c>
      <c r="G46" s="5">
        <v>6</v>
      </c>
      <c r="H46" s="5">
        <v>1</v>
      </c>
      <c r="I46" s="5">
        <v>0</v>
      </c>
      <c r="J46" s="5">
        <v>0</v>
      </c>
      <c r="K46" s="5">
        <v>0</v>
      </c>
      <c r="L46" s="5">
        <v>1</v>
      </c>
      <c r="M46" s="5">
        <v>0</v>
      </c>
      <c r="N46" s="5">
        <v>1</v>
      </c>
      <c r="O46" s="5">
        <v>0</v>
      </c>
      <c r="P46" s="5">
        <v>1</v>
      </c>
      <c r="Q46" s="5">
        <v>0</v>
      </c>
      <c r="R46" s="5">
        <v>0</v>
      </c>
      <c r="S46" s="5">
        <v>0</v>
      </c>
      <c r="T46" s="6">
        <f>(G46+H46+I46+J46+L46+O46)/(D46+L46+O46+M46)</f>
        <v>0.47058823529411764</v>
      </c>
      <c r="U46" s="7">
        <f>(G46+H46*2+I46*3)/D46</f>
        <v>0.5</v>
      </c>
      <c r="V46" s="7">
        <f>T46+U46</f>
        <v>0.97058823529411764</v>
      </c>
      <c r="W46" s="7">
        <f>(G46+H46+I46+J46)/D46</f>
        <v>0.4375</v>
      </c>
    </row>
    <row r="47" spans="1:23" x14ac:dyDescent="0.3">
      <c r="A47" s="4">
        <v>2014</v>
      </c>
      <c r="B47" s="5">
        <v>3</v>
      </c>
      <c r="C47" s="5">
        <v>10</v>
      </c>
      <c r="D47" s="5">
        <v>9</v>
      </c>
      <c r="E47" s="5">
        <v>2</v>
      </c>
      <c r="F47" s="5">
        <v>1</v>
      </c>
      <c r="G47" s="5">
        <v>1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1</v>
      </c>
      <c r="N47" s="5">
        <v>1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6">
        <f>(G47+H47+I47+J47+L47+O47)/(D47+L47+O47+M47)</f>
        <v>0.1</v>
      </c>
      <c r="U47" s="7">
        <f>(G47+H47*2+I47*3)/D47</f>
        <v>0.1111111111111111</v>
      </c>
      <c r="V47" s="7">
        <f>T47+U47</f>
        <v>0.21111111111111111</v>
      </c>
      <c r="W47" s="7">
        <f>(G47+H47+I47+J47)/D47</f>
        <v>0.1111111111111111</v>
      </c>
    </row>
    <row r="48" spans="1:23" x14ac:dyDescent="0.3">
      <c r="A48" s="4">
        <v>2015</v>
      </c>
      <c r="B48" s="5">
        <v>5</v>
      </c>
      <c r="C48" s="5">
        <f>D48+L48+O48</f>
        <v>10</v>
      </c>
      <c r="D48" s="5">
        <v>7</v>
      </c>
      <c r="E48" s="5">
        <v>2</v>
      </c>
      <c r="F48" s="5">
        <v>3</v>
      </c>
      <c r="G48" s="5">
        <v>2</v>
      </c>
      <c r="H48" s="5">
        <v>1</v>
      </c>
      <c r="I48" s="5">
        <v>0</v>
      </c>
      <c r="J48" s="5">
        <v>0</v>
      </c>
      <c r="K48" s="5">
        <v>1</v>
      </c>
      <c r="L48" s="5">
        <v>1</v>
      </c>
      <c r="M48" s="5">
        <v>0</v>
      </c>
      <c r="N48" s="5">
        <v>2</v>
      </c>
      <c r="O48" s="5">
        <v>2</v>
      </c>
      <c r="P48" s="5">
        <v>0</v>
      </c>
      <c r="Q48" s="5">
        <v>0</v>
      </c>
      <c r="R48" s="5">
        <v>0</v>
      </c>
      <c r="S48" s="5">
        <v>0</v>
      </c>
      <c r="T48" s="6">
        <f>(G48+H48+I48+J48+L48+O48)/(D48+L48+O48+M48)</f>
        <v>0.6</v>
      </c>
      <c r="U48" s="7">
        <f>(G48+H48*2+I48*3)/D48</f>
        <v>0.5714285714285714</v>
      </c>
      <c r="V48" s="7">
        <f>T48+U48</f>
        <v>1.1714285714285713</v>
      </c>
      <c r="W48" s="7">
        <f>(G48+H48+I48+J48)/D48</f>
        <v>0.42857142857142855</v>
      </c>
    </row>
    <row r="49" spans="1:23" x14ac:dyDescent="0.3">
      <c r="A49" s="4">
        <v>2016</v>
      </c>
      <c r="B49" s="5">
        <v>12</v>
      </c>
      <c r="C49" s="5">
        <f>D49+L49+O49+M49</f>
        <v>39</v>
      </c>
      <c r="D49" s="5">
        <v>33</v>
      </c>
      <c r="E49" s="5">
        <v>5</v>
      </c>
      <c r="F49" s="5">
        <v>5</v>
      </c>
      <c r="G49" s="5">
        <v>5</v>
      </c>
      <c r="H49" s="5">
        <v>0</v>
      </c>
      <c r="I49" s="5">
        <v>0</v>
      </c>
      <c r="J49" s="5">
        <v>0</v>
      </c>
      <c r="K49" s="5">
        <v>0</v>
      </c>
      <c r="L49" s="5">
        <v>3</v>
      </c>
      <c r="M49" s="5">
        <v>2</v>
      </c>
      <c r="N49" s="5">
        <v>7</v>
      </c>
      <c r="O49" s="5">
        <v>1</v>
      </c>
      <c r="P49" s="5">
        <v>0</v>
      </c>
      <c r="Q49" s="5">
        <v>0</v>
      </c>
      <c r="R49" s="5">
        <v>0</v>
      </c>
      <c r="S49" s="5">
        <v>0</v>
      </c>
      <c r="T49" s="6">
        <f>(G49+H49+I49+J49+L49+O49)/(D49+L49+O49+M49)</f>
        <v>0.23076923076923078</v>
      </c>
      <c r="U49" s="7">
        <f>(G49+H49*2+I49*3)/D49</f>
        <v>0.15151515151515152</v>
      </c>
      <c r="V49" s="7">
        <f>T49+U49</f>
        <v>0.38228438228438233</v>
      </c>
      <c r="W49" s="7">
        <f>(G49+H49+I49+J49)/D49</f>
        <v>0.15151515151515152</v>
      </c>
    </row>
    <row r="50" spans="1:23" x14ac:dyDescent="0.3">
      <c r="A50" s="4" t="s">
        <v>23</v>
      </c>
      <c r="B50" s="4">
        <f t="shared" ref="B50:S50" si="23">SUM(B46:B49)</f>
        <v>25</v>
      </c>
      <c r="C50" s="4">
        <f t="shared" si="23"/>
        <v>76</v>
      </c>
      <c r="D50" s="4">
        <f t="shared" si="23"/>
        <v>65</v>
      </c>
      <c r="E50" s="4">
        <f t="shared" si="23"/>
        <v>13</v>
      </c>
      <c r="F50" s="4">
        <f t="shared" si="23"/>
        <v>16</v>
      </c>
      <c r="G50" s="4">
        <f t="shared" si="23"/>
        <v>14</v>
      </c>
      <c r="H50" s="4">
        <f t="shared" si="23"/>
        <v>2</v>
      </c>
      <c r="I50" s="4">
        <f t="shared" si="23"/>
        <v>0</v>
      </c>
      <c r="J50" s="4">
        <f t="shared" si="23"/>
        <v>0</v>
      </c>
      <c r="K50" s="4">
        <f t="shared" si="23"/>
        <v>1</v>
      </c>
      <c r="L50" s="4">
        <f t="shared" si="23"/>
        <v>5</v>
      </c>
      <c r="M50" s="4">
        <f t="shared" si="23"/>
        <v>3</v>
      </c>
      <c r="N50" s="4">
        <f t="shared" si="23"/>
        <v>11</v>
      </c>
      <c r="O50" s="4">
        <f t="shared" si="23"/>
        <v>3</v>
      </c>
      <c r="P50" s="4">
        <f t="shared" si="23"/>
        <v>1</v>
      </c>
      <c r="Q50" s="4">
        <f t="shared" si="23"/>
        <v>0</v>
      </c>
      <c r="R50" s="4">
        <f t="shared" si="23"/>
        <v>0</v>
      </c>
      <c r="S50" s="4">
        <f t="shared" si="23"/>
        <v>0</v>
      </c>
      <c r="T50" s="10">
        <f>(G50+H50+I50+J50+L50+O50)/(D50+L50+O50+M50)</f>
        <v>0.31578947368421051</v>
      </c>
      <c r="U50" s="11">
        <f>(G50+H50*2+I50*3)/D50</f>
        <v>0.27692307692307694</v>
      </c>
      <c r="V50" s="11">
        <f>T50+U50</f>
        <v>0.59271255060728745</v>
      </c>
      <c r="W50" s="11">
        <f>(G50+H50+I50+J50)/D50</f>
        <v>0.24615384615384617</v>
      </c>
    </row>
    <row r="53" spans="1:23" ht="15.6" x14ac:dyDescent="0.3">
      <c r="A53" s="12" t="s">
        <v>28</v>
      </c>
      <c r="B53" s="4" t="s">
        <v>1</v>
      </c>
      <c r="C53" s="4" t="s">
        <v>2</v>
      </c>
      <c r="D53" s="4" t="s">
        <v>3</v>
      </c>
      <c r="E53" s="4" t="s">
        <v>4</v>
      </c>
      <c r="F53" s="4" t="s">
        <v>5</v>
      </c>
      <c r="G53" s="4" t="s">
        <v>6</v>
      </c>
      <c r="H53" s="4" t="s">
        <v>7</v>
      </c>
      <c r="I53" s="4" t="s">
        <v>8</v>
      </c>
      <c r="J53" s="4" t="s">
        <v>9</v>
      </c>
      <c r="K53" s="4" t="s">
        <v>10</v>
      </c>
      <c r="L53" s="4" t="s">
        <v>11</v>
      </c>
      <c r="M53" s="4" t="s">
        <v>12</v>
      </c>
      <c r="N53" s="4" t="s">
        <v>13</v>
      </c>
      <c r="O53" s="4" t="s">
        <v>14</v>
      </c>
      <c r="P53" s="4" t="s">
        <v>15</v>
      </c>
      <c r="Q53" s="4" t="s">
        <v>16</v>
      </c>
      <c r="R53" s="4" t="s">
        <v>17</v>
      </c>
      <c r="S53" s="4" t="s">
        <v>18</v>
      </c>
      <c r="T53" s="11" t="s">
        <v>19</v>
      </c>
      <c r="U53" s="11" t="s">
        <v>20</v>
      </c>
      <c r="V53" s="11" t="s">
        <v>21</v>
      </c>
      <c r="W53" s="11" t="s">
        <v>22</v>
      </c>
    </row>
    <row r="54" spans="1:23" x14ac:dyDescent="0.3">
      <c r="A54" s="8">
        <v>2014</v>
      </c>
      <c r="B54" s="5">
        <v>24</v>
      </c>
      <c r="C54" s="5">
        <v>88</v>
      </c>
      <c r="D54" s="5">
        <v>76</v>
      </c>
      <c r="E54" s="5">
        <v>13</v>
      </c>
      <c r="F54" s="5">
        <v>26</v>
      </c>
      <c r="G54" s="5">
        <v>18</v>
      </c>
      <c r="H54" s="4">
        <v>7</v>
      </c>
      <c r="I54" s="5">
        <v>0</v>
      </c>
      <c r="J54" s="4">
        <v>1</v>
      </c>
      <c r="K54" s="5">
        <v>20</v>
      </c>
      <c r="L54" s="5">
        <v>11</v>
      </c>
      <c r="M54" s="4">
        <v>1</v>
      </c>
      <c r="N54" s="5">
        <v>17</v>
      </c>
      <c r="O54" s="5">
        <v>0</v>
      </c>
      <c r="P54" s="5">
        <v>0</v>
      </c>
      <c r="Q54" s="5">
        <v>2</v>
      </c>
      <c r="R54" s="5">
        <v>2</v>
      </c>
      <c r="S54" s="5">
        <v>0</v>
      </c>
      <c r="T54" s="7">
        <f t="shared" ref="T54:T61" si="24">(F54+L54+O54)/(D54+O54+M54)</f>
        <v>0.48051948051948051</v>
      </c>
      <c r="U54" s="7">
        <f t="shared" ref="U54:U61" si="25">(G54+H54*2+I54*3+J54*4)/D54</f>
        <v>0.47368421052631576</v>
      </c>
      <c r="V54" s="7">
        <f t="shared" ref="V54:V61" si="26">T54+U54</f>
        <v>0.95420369104579628</v>
      </c>
      <c r="W54" s="7">
        <f t="shared" ref="W54:W61" si="27">F54/D54</f>
        <v>0.34210526315789475</v>
      </c>
    </row>
    <row r="55" spans="1:23" x14ac:dyDescent="0.3">
      <c r="A55" s="8">
        <v>2015</v>
      </c>
      <c r="B55" s="5">
        <v>36</v>
      </c>
      <c r="C55" s="5">
        <v>149</v>
      </c>
      <c r="D55" s="5">
        <v>136</v>
      </c>
      <c r="E55" s="5">
        <v>23</v>
      </c>
      <c r="F55" s="5">
        <v>42</v>
      </c>
      <c r="G55" s="5">
        <v>32</v>
      </c>
      <c r="H55" s="5">
        <v>5</v>
      </c>
      <c r="I55" s="5">
        <v>1</v>
      </c>
      <c r="J55" s="5">
        <v>4</v>
      </c>
      <c r="K55" s="5">
        <v>24</v>
      </c>
      <c r="L55" s="5">
        <v>11</v>
      </c>
      <c r="M55" s="5">
        <v>2</v>
      </c>
      <c r="N55" s="5">
        <v>18</v>
      </c>
      <c r="O55" s="5">
        <v>0</v>
      </c>
      <c r="P55" s="5">
        <v>0</v>
      </c>
      <c r="Q55" s="5">
        <v>0</v>
      </c>
      <c r="R55" s="5">
        <v>2</v>
      </c>
      <c r="S55" s="5">
        <v>0</v>
      </c>
      <c r="T55" s="7">
        <f t="shared" si="24"/>
        <v>0.38405797101449274</v>
      </c>
      <c r="U55" s="7">
        <f t="shared" si="25"/>
        <v>0.4485294117647059</v>
      </c>
      <c r="V55" s="7">
        <f t="shared" si="26"/>
        <v>0.83258738277919864</v>
      </c>
      <c r="W55" s="7">
        <f t="shared" si="27"/>
        <v>0.30882352941176472</v>
      </c>
    </row>
    <row r="56" spans="1:23" x14ac:dyDescent="0.3">
      <c r="A56" s="8">
        <v>2016</v>
      </c>
      <c r="B56" s="5">
        <v>29</v>
      </c>
      <c r="C56" s="5">
        <v>102</v>
      </c>
      <c r="D56" s="5">
        <v>93</v>
      </c>
      <c r="E56" s="5">
        <v>11</v>
      </c>
      <c r="F56" s="5">
        <v>20</v>
      </c>
      <c r="G56" s="5">
        <v>9</v>
      </c>
      <c r="H56" s="5">
        <v>9</v>
      </c>
      <c r="I56" s="5">
        <v>0</v>
      </c>
      <c r="J56" s="5">
        <v>2</v>
      </c>
      <c r="K56" s="5">
        <v>19</v>
      </c>
      <c r="L56" s="5">
        <v>8</v>
      </c>
      <c r="M56" s="5">
        <v>0</v>
      </c>
      <c r="N56" s="5">
        <v>15</v>
      </c>
      <c r="O56" s="5">
        <v>1</v>
      </c>
      <c r="P56" s="5">
        <v>0</v>
      </c>
      <c r="Q56" s="5">
        <v>0</v>
      </c>
      <c r="R56" s="5">
        <v>3</v>
      </c>
      <c r="S56" s="5">
        <v>0</v>
      </c>
      <c r="T56" s="7">
        <f t="shared" si="24"/>
        <v>0.30851063829787234</v>
      </c>
      <c r="U56" s="7">
        <f t="shared" si="25"/>
        <v>0.37634408602150538</v>
      </c>
      <c r="V56" s="7">
        <f t="shared" si="26"/>
        <v>0.68485472431937766</v>
      </c>
      <c r="W56" s="7">
        <f t="shared" si="27"/>
        <v>0.21505376344086022</v>
      </c>
    </row>
    <row r="57" spans="1:23" x14ac:dyDescent="0.3">
      <c r="A57" s="8">
        <v>2017</v>
      </c>
      <c r="B57" s="5">
        <v>13</v>
      </c>
      <c r="C57" s="5">
        <v>36</v>
      </c>
      <c r="D57" s="5">
        <v>34</v>
      </c>
      <c r="E57" s="5">
        <v>5</v>
      </c>
      <c r="F57" s="5">
        <v>10</v>
      </c>
      <c r="G57" s="5">
        <v>8</v>
      </c>
      <c r="H57" s="5">
        <v>2</v>
      </c>
      <c r="I57" s="5">
        <v>0</v>
      </c>
      <c r="J57" s="5">
        <v>0</v>
      </c>
      <c r="K57" s="5">
        <v>4</v>
      </c>
      <c r="L57" s="5">
        <v>1</v>
      </c>
      <c r="M57" s="5">
        <v>0</v>
      </c>
      <c r="N57" s="5">
        <v>5</v>
      </c>
      <c r="O57" s="5">
        <v>1</v>
      </c>
      <c r="P57" s="5">
        <v>1</v>
      </c>
      <c r="Q57" s="5">
        <v>1</v>
      </c>
      <c r="R57" s="5">
        <v>0</v>
      </c>
      <c r="S57" s="5">
        <v>0</v>
      </c>
      <c r="T57" s="7">
        <f t="shared" si="24"/>
        <v>0.34285714285714286</v>
      </c>
      <c r="U57" s="7">
        <f t="shared" si="25"/>
        <v>0.35294117647058826</v>
      </c>
      <c r="V57" s="7">
        <f t="shared" si="26"/>
        <v>0.69579831932773106</v>
      </c>
      <c r="W57" s="7">
        <f t="shared" si="27"/>
        <v>0.29411764705882354</v>
      </c>
    </row>
    <row r="58" spans="1:23" x14ac:dyDescent="0.3">
      <c r="A58" s="8">
        <v>2018</v>
      </c>
      <c r="B58" s="5">
        <v>15</v>
      </c>
      <c r="C58" s="5">
        <v>48</v>
      </c>
      <c r="D58" s="5">
        <v>39</v>
      </c>
      <c r="E58" s="5">
        <v>3</v>
      </c>
      <c r="F58" s="5">
        <v>6</v>
      </c>
      <c r="G58" s="5">
        <v>5</v>
      </c>
      <c r="H58" s="5">
        <v>1</v>
      </c>
      <c r="I58" s="5">
        <v>0</v>
      </c>
      <c r="J58" s="5">
        <v>0</v>
      </c>
      <c r="K58" s="5">
        <v>1</v>
      </c>
      <c r="L58" s="5">
        <v>9</v>
      </c>
      <c r="M58" s="5">
        <v>0</v>
      </c>
      <c r="N58" s="5">
        <v>11</v>
      </c>
      <c r="O58" s="5">
        <v>0</v>
      </c>
      <c r="P58" s="5">
        <v>0</v>
      </c>
      <c r="Q58" s="5">
        <v>4</v>
      </c>
      <c r="R58" s="5">
        <v>1</v>
      </c>
      <c r="S58" s="5">
        <v>0</v>
      </c>
      <c r="T58" s="7">
        <f t="shared" si="24"/>
        <v>0.38461538461538464</v>
      </c>
      <c r="U58" s="7">
        <f t="shared" si="25"/>
        <v>0.17948717948717949</v>
      </c>
      <c r="V58" s="7">
        <f t="shared" si="26"/>
        <v>0.5641025641025641</v>
      </c>
      <c r="W58" s="7">
        <f t="shared" si="27"/>
        <v>0.15384615384615385</v>
      </c>
    </row>
    <row r="59" spans="1:23" x14ac:dyDescent="0.3">
      <c r="A59" s="8">
        <v>2019</v>
      </c>
      <c r="B59" s="5">
        <v>14</v>
      </c>
      <c r="C59" s="5">
        <v>44</v>
      </c>
      <c r="D59" s="5">
        <v>35</v>
      </c>
      <c r="E59" s="5">
        <v>4</v>
      </c>
      <c r="F59" s="5">
        <v>7</v>
      </c>
      <c r="G59" s="5">
        <v>5</v>
      </c>
      <c r="H59" s="5">
        <v>2</v>
      </c>
      <c r="I59" s="5">
        <v>0</v>
      </c>
      <c r="J59" s="5">
        <v>0</v>
      </c>
      <c r="K59" s="5">
        <v>5</v>
      </c>
      <c r="L59" s="5">
        <v>8</v>
      </c>
      <c r="M59" s="5">
        <v>0</v>
      </c>
      <c r="N59" s="5">
        <v>11</v>
      </c>
      <c r="O59" s="5">
        <v>1</v>
      </c>
      <c r="P59" s="5">
        <v>1</v>
      </c>
      <c r="Q59" s="5">
        <v>1</v>
      </c>
      <c r="R59" s="5">
        <v>0</v>
      </c>
      <c r="S59" s="5">
        <v>0</v>
      </c>
      <c r="T59" s="7">
        <f t="shared" si="24"/>
        <v>0.44444444444444442</v>
      </c>
      <c r="U59" s="7">
        <f t="shared" si="25"/>
        <v>0.25714285714285712</v>
      </c>
      <c r="V59" s="7">
        <f t="shared" si="26"/>
        <v>0.70158730158730154</v>
      </c>
      <c r="W59" s="7">
        <f t="shared" si="27"/>
        <v>0.2</v>
      </c>
    </row>
    <row r="60" spans="1:23" x14ac:dyDescent="0.3">
      <c r="A60" s="8">
        <v>2022</v>
      </c>
      <c r="B60" s="28">
        <v>8</v>
      </c>
      <c r="C60" s="28">
        <v>32</v>
      </c>
      <c r="D60" s="28">
        <v>25</v>
      </c>
      <c r="E60" s="28">
        <v>6</v>
      </c>
      <c r="F60" s="28">
        <v>4</v>
      </c>
      <c r="G60" s="28">
        <v>2</v>
      </c>
      <c r="H60" s="28">
        <v>2</v>
      </c>
      <c r="I60" s="28">
        <v>0</v>
      </c>
      <c r="J60" s="28">
        <v>0</v>
      </c>
      <c r="K60" s="28">
        <v>2</v>
      </c>
      <c r="L60" s="28">
        <v>6</v>
      </c>
      <c r="M60" s="28">
        <v>0</v>
      </c>
      <c r="N60" s="28">
        <v>3</v>
      </c>
      <c r="O60" s="28">
        <v>0</v>
      </c>
      <c r="P60" s="28">
        <v>2</v>
      </c>
      <c r="Q60" s="28">
        <v>2</v>
      </c>
      <c r="R60" s="28">
        <v>0</v>
      </c>
      <c r="S60" s="28">
        <v>0</v>
      </c>
      <c r="T60" s="29">
        <f t="shared" si="24"/>
        <v>0.4</v>
      </c>
      <c r="U60" s="29">
        <f t="shared" si="25"/>
        <v>0.24</v>
      </c>
      <c r="V60" s="29">
        <f t="shared" si="26"/>
        <v>0.64</v>
      </c>
      <c r="W60" s="29">
        <f t="shared" si="27"/>
        <v>0.16</v>
      </c>
    </row>
    <row r="61" spans="1:23" x14ac:dyDescent="0.3">
      <c r="A61" s="13" t="s">
        <v>23</v>
      </c>
      <c r="B61" s="4">
        <f>SUM(B54:B60)</f>
        <v>139</v>
      </c>
      <c r="C61" s="4">
        <f>SUM(C54:C60)</f>
        <v>499</v>
      </c>
      <c r="D61" s="4">
        <f t="shared" ref="D61:S61" si="28">SUM(D54:D60)</f>
        <v>438</v>
      </c>
      <c r="E61" s="4">
        <f t="shared" si="28"/>
        <v>65</v>
      </c>
      <c r="F61" s="4">
        <f t="shared" si="28"/>
        <v>115</v>
      </c>
      <c r="G61" s="4">
        <f t="shared" si="28"/>
        <v>79</v>
      </c>
      <c r="H61" s="4">
        <f t="shared" si="28"/>
        <v>28</v>
      </c>
      <c r="I61" s="4">
        <f t="shared" si="28"/>
        <v>1</v>
      </c>
      <c r="J61" s="4">
        <f t="shared" si="28"/>
        <v>7</v>
      </c>
      <c r="K61" s="4">
        <f t="shared" si="28"/>
        <v>75</v>
      </c>
      <c r="L61" s="4">
        <f t="shared" si="28"/>
        <v>54</v>
      </c>
      <c r="M61" s="4">
        <f t="shared" si="28"/>
        <v>3</v>
      </c>
      <c r="N61" s="4">
        <f t="shared" si="28"/>
        <v>80</v>
      </c>
      <c r="O61" s="4">
        <f t="shared" si="28"/>
        <v>3</v>
      </c>
      <c r="P61" s="4">
        <f t="shared" si="28"/>
        <v>4</v>
      </c>
      <c r="Q61" s="4">
        <f t="shared" si="28"/>
        <v>10</v>
      </c>
      <c r="R61" s="4">
        <f t="shared" si="28"/>
        <v>8</v>
      </c>
      <c r="S61" s="4">
        <f t="shared" si="28"/>
        <v>0</v>
      </c>
      <c r="T61" s="11">
        <f t="shared" si="24"/>
        <v>0.38738738738738737</v>
      </c>
      <c r="U61" s="11">
        <f t="shared" si="25"/>
        <v>0.37899543378995432</v>
      </c>
      <c r="V61" s="11">
        <f t="shared" si="26"/>
        <v>0.76638282117734169</v>
      </c>
      <c r="W61" s="11">
        <f t="shared" si="27"/>
        <v>0.26255707762557079</v>
      </c>
    </row>
    <row r="62" spans="1:23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6"/>
      <c r="U62" s="7"/>
      <c r="V62" s="7"/>
      <c r="W62" s="7"/>
    </row>
    <row r="64" spans="1:23" ht="15.6" x14ac:dyDescent="0.3">
      <c r="A64" s="12" t="s">
        <v>57</v>
      </c>
      <c r="B64" s="4" t="s">
        <v>1</v>
      </c>
      <c r="C64" s="4" t="s">
        <v>2</v>
      </c>
      <c r="D64" s="4" t="s">
        <v>3</v>
      </c>
      <c r="E64" s="4" t="s">
        <v>4</v>
      </c>
      <c r="F64" s="4" t="s">
        <v>5</v>
      </c>
      <c r="G64" s="4" t="s">
        <v>6</v>
      </c>
      <c r="H64" s="4" t="s">
        <v>7</v>
      </c>
      <c r="I64" s="4" t="s">
        <v>8</v>
      </c>
      <c r="J64" s="4" t="s">
        <v>9</v>
      </c>
      <c r="K64" s="4" t="s">
        <v>10</v>
      </c>
      <c r="L64" s="4" t="s">
        <v>11</v>
      </c>
      <c r="M64" s="4" t="s">
        <v>12</v>
      </c>
      <c r="N64" s="4" t="s">
        <v>13</v>
      </c>
      <c r="O64" s="4" t="s">
        <v>14</v>
      </c>
      <c r="P64" s="4" t="s">
        <v>15</v>
      </c>
      <c r="Q64" s="4" t="s">
        <v>16</v>
      </c>
      <c r="R64" s="4" t="s">
        <v>17</v>
      </c>
      <c r="S64" s="4" t="s">
        <v>18</v>
      </c>
      <c r="T64" s="11" t="s">
        <v>19</v>
      </c>
      <c r="U64" s="11" t="s">
        <v>20</v>
      </c>
      <c r="V64" s="11" t="s">
        <v>21</v>
      </c>
      <c r="W64" s="11" t="s">
        <v>22</v>
      </c>
    </row>
    <row r="65" spans="1:23" x14ac:dyDescent="0.3">
      <c r="A65" s="8">
        <v>2016</v>
      </c>
      <c r="B65" s="5">
        <v>1</v>
      </c>
      <c r="C65" s="5">
        <v>3</v>
      </c>
      <c r="D65" s="5">
        <v>3</v>
      </c>
      <c r="E65" s="5">
        <v>0</v>
      </c>
      <c r="F65" s="5">
        <v>1</v>
      </c>
      <c r="G65" s="5">
        <v>1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7">
        <f t="shared" ref="T65:T70" si="29">(F65+L65+O65)/(D65+O65+M65)</f>
        <v>0.33333333333333331</v>
      </c>
      <c r="U65" s="7">
        <f t="shared" ref="U65:U70" si="30">(G65+H65*2+I65*3+J65*4)/D65</f>
        <v>0.33333333333333331</v>
      </c>
      <c r="V65" s="7">
        <f t="shared" ref="V65:V70" si="31">T65+U65</f>
        <v>0.66666666666666663</v>
      </c>
      <c r="W65" s="7">
        <f t="shared" ref="W65:W70" si="32">F65/D65</f>
        <v>0.33333333333333331</v>
      </c>
    </row>
    <row r="66" spans="1:23" x14ac:dyDescent="0.3">
      <c r="A66" s="8">
        <v>2017</v>
      </c>
      <c r="B66" s="5">
        <v>35</v>
      </c>
      <c r="C66" s="5">
        <v>131</v>
      </c>
      <c r="D66" s="5">
        <v>113</v>
      </c>
      <c r="E66" s="5">
        <v>22</v>
      </c>
      <c r="F66" s="5">
        <v>47</v>
      </c>
      <c r="G66" s="5">
        <v>37</v>
      </c>
      <c r="H66" s="5">
        <v>9</v>
      </c>
      <c r="I66" s="5">
        <v>0</v>
      </c>
      <c r="J66" s="5">
        <v>1</v>
      </c>
      <c r="K66" s="5">
        <v>28</v>
      </c>
      <c r="L66" s="5">
        <v>15</v>
      </c>
      <c r="M66" s="5">
        <v>0</v>
      </c>
      <c r="N66" s="5">
        <v>12</v>
      </c>
      <c r="O66" s="5">
        <v>2</v>
      </c>
      <c r="P66" s="5">
        <v>6</v>
      </c>
      <c r="Q66" s="5">
        <v>4</v>
      </c>
      <c r="R66" s="5">
        <v>11</v>
      </c>
      <c r="S66" s="5">
        <v>4</v>
      </c>
      <c r="T66" s="7">
        <f t="shared" si="29"/>
        <v>0.55652173913043479</v>
      </c>
      <c r="U66" s="7">
        <f t="shared" si="30"/>
        <v>0.52212389380530977</v>
      </c>
      <c r="V66" s="7">
        <f t="shared" si="31"/>
        <v>1.0786456329357446</v>
      </c>
      <c r="W66" s="7">
        <f t="shared" si="32"/>
        <v>0.41592920353982299</v>
      </c>
    </row>
    <row r="67" spans="1:23" x14ac:dyDescent="0.3">
      <c r="A67" s="8">
        <v>2018</v>
      </c>
      <c r="B67" s="5">
        <v>39</v>
      </c>
      <c r="C67" s="5">
        <v>151</v>
      </c>
      <c r="D67" s="5">
        <v>124</v>
      </c>
      <c r="E67" s="5">
        <v>24</v>
      </c>
      <c r="F67" s="5">
        <v>34</v>
      </c>
      <c r="G67" s="5">
        <v>25</v>
      </c>
      <c r="H67" s="5">
        <v>9</v>
      </c>
      <c r="I67" s="5">
        <v>0</v>
      </c>
      <c r="J67" s="5">
        <v>0</v>
      </c>
      <c r="K67" s="5">
        <v>16</v>
      </c>
      <c r="L67" s="5">
        <v>22</v>
      </c>
      <c r="M67" s="5">
        <v>0</v>
      </c>
      <c r="N67" s="5">
        <v>19</v>
      </c>
      <c r="O67" s="5">
        <v>3</v>
      </c>
      <c r="P67" s="5">
        <v>2</v>
      </c>
      <c r="Q67" s="5">
        <v>4</v>
      </c>
      <c r="R67" s="5">
        <v>7</v>
      </c>
      <c r="S67" s="5">
        <v>1</v>
      </c>
      <c r="T67" s="7">
        <f t="shared" si="29"/>
        <v>0.46456692913385828</v>
      </c>
      <c r="U67" s="7">
        <f t="shared" si="30"/>
        <v>0.34677419354838712</v>
      </c>
      <c r="V67" s="7">
        <f t="shared" si="31"/>
        <v>0.81134112268224534</v>
      </c>
      <c r="W67" s="7">
        <f t="shared" si="32"/>
        <v>0.27419354838709675</v>
      </c>
    </row>
    <row r="68" spans="1:23" x14ac:dyDescent="0.3">
      <c r="A68" s="8">
        <v>2019</v>
      </c>
      <c r="B68" s="5">
        <v>46</v>
      </c>
      <c r="C68" s="5">
        <v>171</v>
      </c>
      <c r="D68" s="5">
        <v>141</v>
      </c>
      <c r="E68" s="5">
        <v>21</v>
      </c>
      <c r="F68" s="5">
        <v>30</v>
      </c>
      <c r="G68" s="5">
        <v>22</v>
      </c>
      <c r="H68" s="5">
        <v>7</v>
      </c>
      <c r="I68" s="5">
        <v>0</v>
      </c>
      <c r="J68" s="5">
        <v>1</v>
      </c>
      <c r="K68" s="5">
        <v>24</v>
      </c>
      <c r="L68" s="5">
        <v>19</v>
      </c>
      <c r="M68" s="5">
        <v>0</v>
      </c>
      <c r="N68" s="5">
        <v>27</v>
      </c>
      <c r="O68" s="5">
        <v>9</v>
      </c>
      <c r="P68" s="5">
        <v>6</v>
      </c>
      <c r="Q68" s="5">
        <v>6</v>
      </c>
      <c r="R68" s="5">
        <v>3</v>
      </c>
      <c r="S68" s="5">
        <v>1</v>
      </c>
      <c r="T68" s="7">
        <f t="shared" si="29"/>
        <v>0.38666666666666666</v>
      </c>
      <c r="U68" s="7">
        <f t="shared" si="30"/>
        <v>0.28368794326241137</v>
      </c>
      <c r="V68" s="7">
        <f t="shared" si="31"/>
        <v>0.67035460992907803</v>
      </c>
      <c r="W68" s="7">
        <f t="shared" si="32"/>
        <v>0.21276595744680851</v>
      </c>
    </row>
    <row r="69" spans="1:23" x14ac:dyDescent="0.3">
      <c r="A69" s="8">
        <v>2022</v>
      </c>
      <c r="B69" s="28">
        <v>29</v>
      </c>
      <c r="C69" s="28">
        <v>106</v>
      </c>
      <c r="D69" s="28">
        <v>86</v>
      </c>
      <c r="E69" s="28">
        <f>6+5</f>
        <v>11</v>
      </c>
      <c r="F69" s="28">
        <v>23</v>
      </c>
      <c r="G69" s="28">
        <f>10+6</f>
        <v>16</v>
      </c>
      <c r="H69" s="28">
        <v>3</v>
      </c>
      <c r="I69" s="28">
        <v>2</v>
      </c>
      <c r="J69" s="28">
        <f>1+1</f>
        <v>2</v>
      </c>
      <c r="K69" s="28">
        <v>15</v>
      </c>
      <c r="L69" s="28">
        <f>11+3</f>
        <v>14</v>
      </c>
      <c r="M69" s="28">
        <f>9+2</f>
        <v>11</v>
      </c>
      <c r="N69" s="28">
        <v>21</v>
      </c>
      <c r="O69" s="28">
        <v>2</v>
      </c>
      <c r="P69" s="28">
        <f>1+1</f>
        <v>2</v>
      </c>
      <c r="Q69" s="28">
        <f>2+2</f>
        <v>4</v>
      </c>
      <c r="R69" s="28">
        <v>0</v>
      </c>
      <c r="S69" s="28">
        <v>0</v>
      </c>
      <c r="T69" s="29">
        <f t="shared" si="29"/>
        <v>0.39393939393939392</v>
      </c>
      <c r="U69" s="29">
        <f t="shared" si="30"/>
        <v>0.41860465116279072</v>
      </c>
      <c r="V69" s="29">
        <f t="shared" si="31"/>
        <v>0.81254404510218459</v>
      </c>
      <c r="W69" s="29">
        <f t="shared" si="32"/>
        <v>0.26744186046511625</v>
      </c>
    </row>
    <row r="70" spans="1:23" x14ac:dyDescent="0.3">
      <c r="A70" s="13" t="s">
        <v>23</v>
      </c>
      <c r="B70" s="4">
        <f t="shared" ref="B70:S70" si="33">SUM(B65:B69)</f>
        <v>150</v>
      </c>
      <c r="C70" s="4">
        <f t="shared" si="33"/>
        <v>562</v>
      </c>
      <c r="D70" s="4">
        <f t="shared" si="33"/>
        <v>467</v>
      </c>
      <c r="E70" s="4">
        <f t="shared" si="33"/>
        <v>78</v>
      </c>
      <c r="F70" s="4">
        <f t="shared" si="33"/>
        <v>135</v>
      </c>
      <c r="G70" s="4">
        <f t="shared" si="33"/>
        <v>101</v>
      </c>
      <c r="H70" s="4">
        <f t="shared" si="33"/>
        <v>28</v>
      </c>
      <c r="I70" s="4">
        <f t="shared" si="33"/>
        <v>2</v>
      </c>
      <c r="J70" s="4">
        <f t="shared" si="33"/>
        <v>4</v>
      </c>
      <c r="K70" s="4">
        <f t="shared" si="33"/>
        <v>83</v>
      </c>
      <c r="L70" s="4">
        <f t="shared" si="33"/>
        <v>70</v>
      </c>
      <c r="M70" s="4">
        <f t="shared" si="33"/>
        <v>11</v>
      </c>
      <c r="N70" s="4">
        <f t="shared" si="33"/>
        <v>79</v>
      </c>
      <c r="O70" s="4">
        <f t="shared" si="33"/>
        <v>16</v>
      </c>
      <c r="P70" s="4">
        <f t="shared" si="33"/>
        <v>16</v>
      </c>
      <c r="Q70" s="4">
        <f t="shared" si="33"/>
        <v>18</v>
      </c>
      <c r="R70" s="4">
        <f t="shared" si="33"/>
        <v>21</v>
      </c>
      <c r="S70" s="4">
        <f t="shared" si="33"/>
        <v>6</v>
      </c>
      <c r="T70" s="11">
        <f t="shared" si="29"/>
        <v>0.44736842105263158</v>
      </c>
      <c r="U70" s="11">
        <f t="shared" si="30"/>
        <v>0.38329764453961457</v>
      </c>
      <c r="V70" s="11">
        <f t="shared" si="31"/>
        <v>0.83066606559224621</v>
      </c>
      <c r="W70" s="11">
        <f t="shared" si="32"/>
        <v>0.28907922912205569</v>
      </c>
    </row>
    <row r="71" spans="1:23" x14ac:dyDescent="0.3">
      <c r="A71" s="13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11"/>
      <c r="U71" s="11"/>
      <c r="V71" s="11"/>
      <c r="W71" s="11"/>
    </row>
    <row r="72" spans="1:23" x14ac:dyDescent="0.3">
      <c r="A72" s="13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11"/>
      <c r="U72" s="11"/>
      <c r="V72" s="11"/>
      <c r="W72" s="11"/>
    </row>
    <row r="73" spans="1:23" ht="15.6" x14ac:dyDescent="0.3">
      <c r="A73" s="12" t="s">
        <v>29</v>
      </c>
      <c r="B73" s="4" t="s">
        <v>1</v>
      </c>
      <c r="C73" s="4" t="s">
        <v>2</v>
      </c>
      <c r="D73" s="4" t="s">
        <v>3</v>
      </c>
      <c r="E73" s="4" t="s">
        <v>4</v>
      </c>
      <c r="F73" s="4" t="s">
        <v>5</v>
      </c>
      <c r="G73" s="4" t="s">
        <v>6</v>
      </c>
      <c r="H73" s="4" t="s">
        <v>7</v>
      </c>
      <c r="I73" s="4" t="s">
        <v>8</v>
      </c>
      <c r="J73" s="4" t="s">
        <v>9</v>
      </c>
      <c r="K73" s="4" t="s">
        <v>10</v>
      </c>
      <c r="L73" s="4" t="s">
        <v>11</v>
      </c>
      <c r="M73" s="4" t="s">
        <v>12</v>
      </c>
      <c r="N73" s="4" t="s">
        <v>13</v>
      </c>
      <c r="O73" s="4" t="s">
        <v>14</v>
      </c>
      <c r="P73" s="4" t="s">
        <v>15</v>
      </c>
      <c r="Q73" s="4" t="s">
        <v>16</v>
      </c>
      <c r="R73" s="4" t="s">
        <v>17</v>
      </c>
      <c r="S73" s="4" t="s">
        <v>18</v>
      </c>
      <c r="T73" s="11" t="s">
        <v>19</v>
      </c>
      <c r="U73" s="11" t="s">
        <v>20</v>
      </c>
      <c r="V73" s="11" t="s">
        <v>21</v>
      </c>
      <c r="W73" s="11" t="s">
        <v>22</v>
      </c>
    </row>
    <row r="74" spans="1:23" x14ac:dyDescent="0.3">
      <c r="A74" s="8">
        <v>2016</v>
      </c>
      <c r="B74" s="5">
        <v>35</v>
      </c>
      <c r="C74" s="5">
        <v>126</v>
      </c>
      <c r="D74" s="5">
        <v>111</v>
      </c>
      <c r="E74" s="5">
        <v>26</v>
      </c>
      <c r="F74" s="5">
        <v>26</v>
      </c>
      <c r="G74" s="5">
        <v>10</v>
      </c>
      <c r="H74" s="5">
        <v>10</v>
      </c>
      <c r="I74" s="5">
        <v>1</v>
      </c>
      <c r="J74" s="5">
        <v>5</v>
      </c>
      <c r="K74" s="5">
        <v>19</v>
      </c>
      <c r="L74" s="5">
        <v>8</v>
      </c>
      <c r="M74" s="5">
        <v>0</v>
      </c>
      <c r="N74" s="5">
        <v>21</v>
      </c>
      <c r="O74" s="5">
        <v>7</v>
      </c>
      <c r="P74" s="5">
        <v>0</v>
      </c>
      <c r="Q74" s="5">
        <v>0</v>
      </c>
      <c r="R74" s="5">
        <v>10</v>
      </c>
      <c r="S74" s="5">
        <v>0</v>
      </c>
      <c r="T74" s="7">
        <f t="shared" ref="T74:T79" si="34">(F74+L74+O74)/(D74+O74+M74)</f>
        <v>0.34745762711864409</v>
      </c>
      <c r="U74" s="7">
        <f t="shared" ref="U74:U79" si="35">(G74+H74*2+I74*3+J74*4)/D74</f>
        <v>0.47747747747747749</v>
      </c>
      <c r="V74" s="7">
        <f t="shared" ref="V74:V79" si="36">T74+U74</f>
        <v>0.82493510459612152</v>
      </c>
      <c r="W74" s="7">
        <f t="shared" ref="W74:W79" si="37">F74/D74</f>
        <v>0.23423423423423423</v>
      </c>
    </row>
    <row r="75" spans="1:23" x14ac:dyDescent="0.3">
      <c r="A75" s="8">
        <v>2017</v>
      </c>
      <c r="B75" s="5">
        <v>29</v>
      </c>
      <c r="C75" s="5">
        <v>112</v>
      </c>
      <c r="D75" s="5">
        <v>102</v>
      </c>
      <c r="E75" s="5">
        <v>17</v>
      </c>
      <c r="F75" s="5">
        <v>28</v>
      </c>
      <c r="G75" s="5">
        <v>19</v>
      </c>
      <c r="H75" s="5">
        <v>6</v>
      </c>
      <c r="I75" s="5">
        <v>1</v>
      </c>
      <c r="J75" s="5">
        <v>2</v>
      </c>
      <c r="K75" s="5">
        <v>17</v>
      </c>
      <c r="L75" s="5">
        <v>6</v>
      </c>
      <c r="M75" s="5">
        <v>0</v>
      </c>
      <c r="N75" s="5">
        <v>23</v>
      </c>
      <c r="O75" s="5">
        <v>4</v>
      </c>
      <c r="P75" s="5">
        <v>1</v>
      </c>
      <c r="Q75" s="5">
        <v>3</v>
      </c>
      <c r="R75" s="5">
        <v>8</v>
      </c>
      <c r="S75" s="5">
        <v>0</v>
      </c>
      <c r="T75" s="7">
        <f t="shared" si="34"/>
        <v>0.35849056603773582</v>
      </c>
      <c r="U75" s="7">
        <f t="shared" si="35"/>
        <v>0.41176470588235292</v>
      </c>
      <c r="V75" s="7">
        <f t="shared" si="36"/>
        <v>0.7702552719200888</v>
      </c>
      <c r="W75" s="7">
        <f t="shared" si="37"/>
        <v>0.27450980392156865</v>
      </c>
    </row>
    <row r="76" spans="1:23" x14ac:dyDescent="0.3">
      <c r="A76" s="8">
        <v>2018</v>
      </c>
      <c r="B76" s="5">
        <v>43</v>
      </c>
      <c r="C76" s="5">
        <v>157</v>
      </c>
      <c r="D76" s="5">
        <v>127</v>
      </c>
      <c r="E76" s="5">
        <v>30</v>
      </c>
      <c r="F76" s="5">
        <v>37</v>
      </c>
      <c r="G76" s="5">
        <v>24</v>
      </c>
      <c r="H76" s="5">
        <v>13</v>
      </c>
      <c r="I76" s="5">
        <v>0</v>
      </c>
      <c r="J76" s="5">
        <v>0</v>
      </c>
      <c r="K76" s="5">
        <v>21</v>
      </c>
      <c r="L76" s="5">
        <v>26</v>
      </c>
      <c r="M76" s="5">
        <v>1</v>
      </c>
      <c r="N76" s="5">
        <v>32</v>
      </c>
      <c r="O76" s="5">
        <v>2</v>
      </c>
      <c r="P76" s="5">
        <v>4</v>
      </c>
      <c r="Q76" s="5">
        <v>2</v>
      </c>
      <c r="R76" s="5">
        <v>7</v>
      </c>
      <c r="S76" s="5">
        <v>1</v>
      </c>
      <c r="T76" s="7">
        <f t="shared" si="34"/>
        <v>0.5</v>
      </c>
      <c r="U76" s="7">
        <f t="shared" si="35"/>
        <v>0.39370078740157483</v>
      </c>
      <c r="V76" s="7">
        <f t="shared" si="36"/>
        <v>0.89370078740157477</v>
      </c>
      <c r="W76" s="7">
        <f t="shared" si="37"/>
        <v>0.29133858267716534</v>
      </c>
    </row>
    <row r="77" spans="1:23" x14ac:dyDescent="0.3">
      <c r="A77" s="8">
        <v>2019</v>
      </c>
      <c r="B77" s="5">
        <v>49</v>
      </c>
      <c r="C77" s="5">
        <v>194</v>
      </c>
      <c r="D77" s="5">
        <v>165</v>
      </c>
      <c r="E77" s="5">
        <v>35</v>
      </c>
      <c r="F77" s="5">
        <v>43</v>
      </c>
      <c r="G77" s="5">
        <v>24</v>
      </c>
      <c r="H77" s="5">
        <v>15</v>
      </c>
      <c r="I77" s="5">
        <v>0</v>
      </c>
      <c r="J77" s="5">
        <v>4</v>
      </c>
      <c r="K77" s="5">
        <v>26</v>
      </c>
      <c r="L77" s="5">
        <v>23</v>
      </c>
      <c r="M77" s="5">
        <v>0</v>
      </c>
      <c r="N77" s="5">
        <v>47</v>
      </c>
      <c r="O77" s="5">
        <v>6</v>
      </c>
      <c r="P77" s="5">
        <v>6</v>
      </c>
      <c r="Q77" s="5">
        <v>5</v>
      </c>
      <c r="R77" s="5">
        <v>7</v>
      </c>
      <c r="S77" s="5">
        <v>1</v>
      </c>
      <c r="T77" s="7">
        <f t="shared" si="34"/>
        <v>0.42105263157894735</v>
      </c>
      <c r="U77" s="7">
        <f t="shared" si="35"/>
        <v>0.42424242424242425</v>
      </c>
      <c r="V77" s="7">
        <f t="shared" si="36"/>
        <v>0.84529505582137165</v>
      </c>
      <c r="W77" s="7">
        <f t="shared" si="37"/>
        <v>0.26060606060606062</v>
      </c>
    </row>
    <row r="78" spans="1:23" x14ac:dyDescent="0.3">
      <c r="A78" s="8">
        <v>2022</v>
      </c>
      <c r="B78" s="28">
        <v>36</v>
      </c>
      <c r="C78" s="28">
        <v>137</v>
      </c>
      <c r="D78" s="28">
        <v>121</v>
      </c>
      <c r="E78" s="28">
        <v>27</v>
      </c>
      <c r="F78" s="28">
        <v>40</v>
      </c>
      <c r="G78" s="28">
        <v>29</v>
      </c>
      <c r="H78" s="28">
        <v>9</v>
      </c>
      <c r="I78" s="28">
        <v>1</v>
      </c>
      <c r="J78" s="28">
        <v>1</v>
      </c>
      <c r="K78" s="28">
        <v>9</v>
      </c>
      <c r="L78" s="28">
        <v>9</v>
      </c>
      <c r="M78" s="28">
        <v>0</v>
      </c>
      <c r="N78" s="28">
        <v>28</v>
      </c>
      <c r="O78" s="28">
        <f>1+4</f>
        <v>5</v>
      </c>
      <c r="P78" s="28">
        <f>1+3</f>
        <v>4</v>
      </c>
      <c r="Q78" s="28">
        <f>3+2</f>
        <v>5</v>
      </c>
      <c r="R78" s="28">
        <f>2+2</f>
        <v>4</v>
      </c>
      <c r="S78" s="28">
        <v>0</v>
      </c>
      <c r="T78" s="29">
        <f t="shared" si="34"/>
        <v>0.42857142857142855</v>
      </c>
      <c r="U78" s="29">
        <f t="shared" si="35"/>
        <v>0.4462809917355372</v>
      </c>
      <c r="V78" s="29">
        <f t="shared" si="36"/>
        <v>0.87485242030696575</v>
      </c>
      <c r="W78" s="29">
        <f t="shared" si="37"/>
        <v>0.33057851239669422</v>
      </c>
    </row>
    <row r="79" spans="1:23" x14ac:dyDescent="0.3">
      <c r="A79" s="13" t="s">
        <v>23</v>
      </c>
      <c r="B79" s="4">
        <f>SUM(B74:B78)</f>
        <v>192</v>
      </c>
      <c r="C79" s="4">
        <f t="shared" ref="C79:S79" si="38">SUM(C74:C78)</f>
        <v>726</v>
      </c>
      <c r="D79" s="4">
        <f t="shared" si="38"/>
        <v>626</v>
      </c>
      <c r="E79" s="4">
        <f t="shared" si="38"/>
        <v>135</v>
      </c>
      <c r="F79" s="4">
        <f t="shared" si="38"/>
        <v>174</v>
      </c>
      <c r="G79" s="4">
        <f t="shared" si="38"/>
        <v>106</v>
      </c>
      <c r="H79" s="4">
        <f t="shared" si="38"/>
        <v>53</v>
      </c>
      <c r="I79" s="4">
        <f t="shared" si="38"/>
        <v>3</v>
      </c>
      <c r="J79" s="4">
        <f t="shared" si="38"/>
        <v>12</v>
      </c>
      <c r="K79" s="4">
        <f t="shared" si="38"/>
        <v>92</v>
      </c>
      <c r="L79" s="4">
        <f t="shared" si="38"/>
        <v>72</v>
      </c>
      <c r="M79" s="4">
        <f t="shared" si="38"/>
        <v>1</v>
      </c>
      <c r="N79" s="4">
        <f t="shared" si="38"/>
        <v>151</v>
      </c>
      <c r="O79" s="4">
        <f t="shared" si="38"/>
        <v>24</v>
      </c>
      <c r="P79" s="4">
        <f t="shared" si="38"/>
        <v>15</v>
      </c>
      <c r="Q79" s="4">
        <f t="shared" si="38"/>
        <v>15</v>
      </c>
      <c r="R79" s="4">
        <f t="shared" si="38"/>
        <v>36</v>
      </c>
      <c r="S79" s="4">
        <f t="shared" si="38"/>
        <v>2</v>
      </c>
      <c r="T79" s="11">
        <f t="shared" si="34"/>
        <v>0.41474654377880182</v>
      </c>
      <c r="U79" s="11">
        <f t="shared" si="35"/>
        <v>0.42971246006389774</v>
      </c>
      <c r="V79" s="11">
        <f t="shared" si="36"/>
        <v>0.84445900384269956</v>
      </c>
      <c r="W79" s="11">
        <f t="shared" si="37"/>
        <v>0.27795527156549521</v>
      </c>
    </row>
    <row r="80" spans="1:23" x14ac:dyDescent="0.3">
      <c r="A80" s="13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11"/>
      <c r="U80" s="11"/>
      <c r="V80" s="11"/>
      <c r="W80" s="11"/>
    </row>
    <row r="82" spans="1:23" ht="15.6" x14ac:dyDescent="0.3">
      <c r="A82" s="12" t="s">
        <v>63</v>
      </c>
      <c r="B82" s="4" t="s">
        <v>1</v>
      </c>
      <c r="C82" s="4" t="s">
        <v>2</v>
      </c>
      <c r="D82" s="4" t="s">
        <v>3</v>
      </c>
      <c r="E82" s="4" t="s">
        <v>4</v>
      </c>
      <c r="F82" s="4" t="s">
        <v>5</v>
      </c>
      <c r="G82" s="4" t="s">
        <v>6</v>
      </c>
      <c r="H82" s="4" t="s">
        <v>7</v>
      </c>
      <c r="I82" s="4" t="s">
        <v>8</v>
      </c>
      <c r="J82" s="4" t="s">
        <v>9</v>
      </c>
      <c r="K82" s="4" t="s">
        <v>10</v>
      </c>
      <c r="L82" s="4" t="s">
        <v>11</v>
      </c>
      <c r="M82" s="4" t="s">
        <v>12</v>
      </c>
      <c r="N82" s="4" t="s">
        <v>13</v>
      </c>
      <c r="O82" s="4" t="s">
        <v>14</v>
      </c>
      <c r="P82" s="4" t="s">
        <v>15</v>
      </c>
      <c r="Q82" s="4" t="s">
        <v>16</v>
      </c>
      <c r="R82" s="4" t="s">
        <v>17</v>
      </c>
      <c r="S82" s="4" t="s">
        <v>18</v>
      </c>
      <c r="T82" s="11" t="s">
        <v>19</v>
      </c>
      <c r="U82" s="11" t="s">
        <v>20</v>
      </c>
      <c r="V82" s="11" t="s">
        <v>21</v>
      </c>
      <c r="W82" s="11" t="s">
        <v>22</v>
      </c>
    </row>
    <row r="83" spans="1:23" x14ac:dyDescent="0.3">
      <c r="A83" s="8">
        <v>2014</v>
      </c>
      <c r="B83" s="5">
        <v>23</v>
      </c>
      <c r="C83" s="5">
        <v>100</v>
      </c>
      <c r="D83" s="5">
        <v>86</v>
      </c>
      <c r="E83" s="5">
        <v>18</v>
      </c>
      <c r="F83" s="5">
        <v>29</v>
      </c>
      <c r="G83" s="5">
        <v>23</v>
      </c>
      <c r="H83" s="5">
        <v>5</v>
      </c>
      <c r="I83" s="5">
        <v>0</v>
      </c>
      <c r="J83" s="5">
        <v>1</v>
      </c>
      <c r="K83" s="5">
        <v>19</v>
      </c>
      <c r="L83" s="5">
        <v>11</v>
      </c>
      <c r="M83" s="5">
        <v>0</v>
      </c>
      <c r="N83" s="5">
        <v>5</v>
      </c>
      <c r="O83" s="5">
        <v>3</v>
      </c>
      <c r="P83" s="5">
        <v>4</v>
      </c>
      <c r="Q83" s="5">
        <v>2</v>
      </c>
      <c r="R83" s="5">
        <v>14</v>
      </c>
      <c r="S83" s="5">
        <v>1</v>
      </c>
      <c r="T83" s="7">
        <f t="shared" ref="T83:T90" si="39">(F83+L83+O83)/(D83+O83+M83)</f>
        <v>0.48314606741573035</v>
      </c>
      <c r="U83" s="7">
        <f t="shared" ref="U83:U90" si="40">(G83+H83*2+I83*3+J83*4)/D83</f>
        <v>0.43023255813953487</v>
      </c>
      <c r="V83" s="7">
        <f t="shared" ref="V83:V90" si="41">T83+U83</f>
        <v>0.91337862555526517</v>
      </c>
      <c r="W83" s="7">
        <f t="shared" ref="W83:W90" si="42">F83/D83</f>
        <v>0.33720930232558138</v>
      </c>
    </row>
    <row r="84" spans="1:23" x14ac:dyDescent="0.3">
      <c r="A84" s="8">
        <v>2015</v>
      </c>
      <c r="B84" s="5">
        <v>31</v>
      </c>
      <c r="C84" s="5">
        <v>121</v>
      </c>
      <c r="D84" s="5">
        <v>115</v>
      </c>
      <c r="E84" s="5">
        <v>24</v>
      </c>
      <c r="F84" s="5">
        <v>35</v>
      </c>
      <c r="G84" s="5">
        <v>30</v>
      </c>
      <c r="H84" s="5">
        <v>5</v>
      </c>
      <c r="I84" s="5">
        <v>0</v>
      </c>
      <c r="J84" s="5">
        <v>0</v>
      </c>
      <c r="K84" s="5">
        <v>16</v>
      </c>
      <c r="L84" s="5">
        <v>6</v>
      </c>
      <c r="M84" s="5">
        <v>0</v>
      </c>
      <c r="N84" s="5">
        <v>12</v>
      </c>
      <c r="O84" s="5">
        <v>0</v>
      </c>
      <c r="P84" s="5">
        <v>0</v>
      </c>
      <c r="Q84" s="5">
        <v>0</v>
      </c>
      <c r="R84" s="5">
        <v>10</v>
      </c>
      <c r="S84" s="5">
        <v>0</v>
      </c>
      <c r="T84" s="7">
        <f t="shared" si="39"/>
        <v>0.35652173913043478</v>
      </c>
      <c r="U84" s="7">
        <f t="shared" si="40"/>
        <v>0.34782608695652173</v>
      </c>
      <c r="V84" s="7">
        <f t="shared" si="41"/>
        <v>0.70434782608695645</v>
      </c>
      <c r="W84" s="7">
        <f t="shared" si="42"/>
        <v>0.30434782608695654</v>
      </c>
    </row>
    <row r="85" spans="1:23" x14ac:dyDescent="0.3">
      <c r="A85" s="8">
        <v>2016</v>
      </c>
      <c r="B85" s="5">
        <v>26</v>
      </c>
      <c r="C85" s="5">
        <v>95</v>
      </c>
      <c r="D85" s="5">
        <v>90</v>
      </c>
      <c r="E85" s="5">
        <v>22</v>
      </c>
      <c r="F85" s="5">
        <v>33</v>
      </c>
      <c r="G85" s="5">
        <v>24</v>
      </c>
      <c r="H85" s="5">
        <v>6</v>
      </c>
      <c r="I85" s="5">
        <v>0</v>
      </c>
      <c r="J85" s="5">
        <v>3</v>
      </c>
      <c r="K85" s="5">
        <v>22</v>
      </c>
      <c r="L85" s="5">
        <v>4</v>
      </c>
      <c r="M85" s="5">
        <v>0</v>
      </c>
      <c r="N85" s="5">
        <v>7</v>
      </c>
      <c r="O85" s="5">
        <v>1</v>
      </c>
      <c r="P85" s="5">
        <v>0</v>
      </c>
      <c r="Q85" s="5">
        <v>0</v>
      </c>
      <c r="R85" s="5">
        <v>10</v>
      </c>
      <c r="S85" s="5">
        <v>0</v>
      </c>
      <c r="T85" s="7">
        <f t="shared" si="39"/>
        <v>0.4175824175824176</v>
      </c>
      <c r="U85" s="7">
        <f t="shared" si="40"/>
        <v>0.53333333333333333</v>
      </c>
      <c r="V85" s="7">
        <f t="shared" si="41"/>
        <v>0.95091575091575087</v>
      </c>
      <c r="W85" s="7">
        <f t="shared" si="42"/>
        <v>0.36666666666666664</v>
      </c>
    </row>
    <row r="86" spans="1:23" x14ac:dyDescent="0.3">
      <c r="A86" s="8">
        <v>2017</v>
      </c>
      <c r="B86" s="5">
        <v>32</v>
      </c>
      <c r="C86" s="5">
        <v>127</v>
      </c>
      <c r="D86" s="5">
        <v>106</v>
      </c>
      <c r="E86" s="5">
        <v>32</v>
      </c>
      <c r="F86" s="5">
        <v>29</v>
      </c>
      <c r="G86" s="5">
        <v>22</v>
      </c>
      <c r="H86" s="5">
        <v>5</v>
      </c>
      <c r="I86" s="5">
        <v>1</v>
      </c>
      <c r="J86" s="5">
        <v>1</v>
      </c>
      <c r="K86" s="5">
        <v>17</v>
      </c>
      <c r="L86" s="5">
        <v>14</v>
      </c>
      <c r="M86" s="5">
        <v>0</v>
      </c>
      <c r="N86" s="5">
        <v>12</v>
      </c>
      <c r="O86" s="5">
        <v>4</v>
      </c>
      <c r="P86" s="5">
        <v>4</v>
      </c>
      <c r="Q86" s="5">
        <v>5</v>
      </c>
      <c r="R86" s="5">
        <v>22</v>
      </c>
      <c r="S86" s="5">
        <v>0</v>
      </c>
      <c r="T86" s="7">
        <f t="shared" si="39"/>
        <v>0.42727272727272725</v>
      </c>
      <c r="U86" s="7">
        <f t="shared" si="40"/>
        <v>0.36792452830188677</v>
      </c>
      <c r="V86" s="7">
        <f t="shared" si="41"/>
        <v>0.79519725557461407</v>
      </c>
      <c r="W86" s="7">
        <f t="shared" si="42"/>
        <v>0.27358490566037735</v>
      </c>
    </row>
    <row r="87" spans="1:23" x14ac:dyDescent="0.3">
      <c r="A87" s="8">
        <v>2018</v>
      </c>
      <c r="B87" s="5">
        <v>43</v>
      </c>
      <c r="C87" s="5">
        <v>168</v>
      </c>
      <c r="D87" s="5">
        <v>151</v>
      </c>
      <c r="E87" s="5">
        <v>29</v>
      </c>
      <c r="F87" s="5">
        <v>50</v>
      </c>
      <c r="G87" s="5">
        <v>33</v>
      </c>
      <c r="H87" s="5">
        <v>9</v>
      </c>
      <c r="I87" s="5">
        <v>6</v>
      </c>
      <c r="J87" s="5">
        <v>2</v>
      </c>
      <c r="K87" s="5">
        <v>29</v>
      </c>
      <c r="L87" s="5">
        <v>14</v>
      </c>
      <c r="M87" s="5">
        <v>1</v>
      </c>
      <c r="N87" s="5">
        <v>16</v>
      </c>
      <c r="O87" s="5">
        <v>0</v>
      </c>
      <c r="P87" s="5">
        <v>3</v>
      </c>
      <c r="Q87" s="5">
        <v>6</v>
      </c>
      <c r="R87" s="5">
        <v>15</v>
      </c>
      <c r="S87" s="5">
        <v>0</v>
      </c>
      <c r="T87" s="7">
        <f t="shared" si="39"/>
        <v>0.42105263157894735</v>
      </c>
      <c r="U87" s="7">
        <f t="shared" si="40"/>
        <v>0.50993377483443714</v>
      </c>
      <c r="V87" s="7">
        <f t="shared" si="41"/>
        <v>0.93098640641338448</v>
      </c>
      <c r="W87" s="7">
        <f t="shared" si="42"/>
        <v>0.33112582781456956</v>
      </c>
    </row>
    <row r="88" spans="1:23" x14ac:dyDescent="0.3">
      <c r="A88" s="8">
        <v>2019</v>
      </c>
      <c r="B88" s="5">
        <v>42</v>
      </c>
      <c r="C88" s="5">
        <v>143</v>
      </c>
      <c r="D88" s="5">
        <v>129</v>
      </c>
      <c r="E88" s="5">
        <v>36</v>
      </c>
      <c r="F88" s="5">
        <v>41</v>
      </c>
      <c r="G88" s="5">
        <v>36</v>
      </c>
      <c r="H88" s="5">
        <v>3</v>
      </c>
      <c r="I88" s="5">
        <v>2</v>
      </c>
      <c r="J88" s="5">
        <v>0</v>
      </c>
      <c r="K88" s="5">
        <v>23</v>
      </c>
      <c r="L88" s="5">
        <v>11</v>
      </c>
      <c r="M88" s="5">
        <v>2</v>
      </c>
      <c r="N88" s="5">
        <v>14</v>
      </c>
      <c r="O88" s="5">
        <v>1</v>
      </c>
      <c r="P88" s="5">
        <v>3</v>
      </c>
      <c r="Q88" s="5">
        <v>11</v>
      </c>
      <c r="R88" s="5">
        <v>9</v>
      </c>
      <c r="S88" s="5">
        <v>1</v>
      </c>
      <c r="T88" s="7">
        <f t="shared" si="39"/>
        <v>0.40151515151515149</v>
      </c>
      <c r="U88" s="7">
        <f t="shared" si="40"/>
        <v>0.37209302325581395</v>
      </c>
      <c r="V88" s="7">
        <f t="shared" si="41"/>
        <v>0.77360817477096544</v>
      </c>
      <c r="W88" s="7">
        <f t="shared" si="42"/>
        <v>0.31782945736434109</v>
      </c>
    </row>
    <row r="89" spans="1:23" x14ac:dyDescent="0.3">
      <c r="A89" s="8">
        <v>2022</v>
      </c>
      <c r="B89" s="28">
        <v>27</v>
      </c>
      <c r="C89" s="28">
        <v>107</v>
      </c>
      <c r="D89" s="28">
        <v>94</v>
      </c>
      <c r="E89" s="28">
        <v>21</v>
      </c>
      <c r="F89" s="28">
        <v>31</v>
      </c>
      <c r="G89" s="28">
        <v>25</v>
      </c>
      <c r="H89" s="28">
        <v>6</v>
      </c>
      <c r="I89" s="28">
        <v>0</v>
      </c>
      <c r="J89" s="28">
        <v>0</v>
      </c>
      <c r="K89" s="28">
        <v>18</v>
      </c>
      <c r="L89" s="28">
        <v>10</v>
      </c>
      <c r="M89" s="28">
        <v>0</v>
      </c>
      <c r="N89" s="28">
        <v>18</v>
      </c>
      <c r="O89" s="28">
        <v>4</v>
      </c>
      <c r="P89" s="28">
        <v>4</v>
      </c>
      <c r="Q89" s="28">
        <f>2+2</f>
        <v>4</v>
      </c>
      <c r="R89" s="28">
        <v>7</v>
      </c>
      <c r="S89" s="28">
        <f>0+1</f>
        <v>1</v>
      </c>
      <c r="T89" s="29">
        <f t="shared" si="39"/>
        <v>0.45918367346938777</v>
      </c>
      <c r="U89" s="29">
        <f t="shared" si="40"/>
        <v>0.39361702127659576</v>
      </c>
      <c r="V89" s="29">
        <f t="shared" si="41"/>
        <v>0.85280069474598352</v>
      </c>
      <c r="W89" s="29">
        <f t="shared" si="42"/>
        <v>0.32978723404255317</v>
      </c>
    </row>
    <row r="90" spans="1:23" x14ac:dyDescent="0.3">
      <c r="A90" s="13" t="s">
        <v>23</v>
      </c>
      <c r="B90" s="4">
        <f>SUM(B83:B89)</f>
        <v>224</v>
      </c>
      <c r="C90" s="4">
        <f t="shared" ref="C90:S90" si="43">SUM(C83:C89)</f>
        <v>861</v>
      </c>
      <c r="D90" s="4">
        <f t="shared" si="43"/>
        <v>771</v>
      </c>
      <c r="E90" s="4">
        <f t="shared" si="43"/>
        <v>182</v>
      </c>
      <c r="F90" s="4">
        <f t="shared" si="43"/>
        <v>248</v>
      </c>
      <c r="G90" s="4">
        <f t="shared" si="43"/>
        <v>193</v>
      </c>
      <c r="H90" s="4">
        <f t="shared" si="43"/>
        <v>39</v>
      </c>
      <c r="I90" s="4">
        <f t="shared" si="43"/>
        <v>9</v>
      </c>
      <c r="J90" s="4">
        <f t="shared" si="43"/>
        <v>7</v>
      </c>
      <c r="K90" s="4">
        <f t="shared" si="43"/>
        <v>144</v>
      </c>
      <c r="L90" s="4">
        <f t="shared" si="43"/>
        <v>70</v>
      </c>
      <c r="M90" s="4">
        <f t="shared" si="43"/>
        <v>3</v>
      </c>
      <c r="N90" s="4">
        <f t="shared" si="43"/>
        <v>84</v>
      </c>
      <c r="O90" s="4">
        <f t="shared" si="43"/>
        <v>13</v>
      </c>
      <c r="P90" s="4">
        <f t="shared" si="43"/>
        <v>18</v>
      </c>
      <c r="Q90" s="4">
        <f t="shared" si="43"/>
        <v>28</v>
      </c>
      <c r="R90" s="4">
        <f t="shared" si="43"/>
        <v>87</v>
      </c>
      <c r="S90" s="4">
        <f t="shared" si="43"/>
        <v>3</v>
      </c>
      <c r="T90" s="11">
        <f t="shared" si="39"/>
        <v>0.42058449809402798</v>
      </c>
      <c r="U90" s="11">
        <f t="shared" si="40"/>
        <v>0.42282749675745784</v>
      </c>
      <c r="V90" s="11">
        <f t="shared" si="41"/>
        <v>0.84341199485148577</v>
      </c>
      <c r="W90" s="11">
        <f t="shared" si="42"/>
        <v>0.32166018158236059</v>
      </c>
    </row>
    <row r="91" spans="1:23" x14ac:dyDescent="0.3">
      <c r="A91" s="13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11"/>
      <c r="U91" s="11"/>
      <c r="V91" s="11"/>
      <c r="W91" s="11"/>
    </row>
    <row r="93" spans="1:23" ht="15.6" x14ac:dyDescent="0.3">
      <c r="A93" s="3" t="s">
        <v>30</v>
      </c>
      <c r="B93" s="4" t="s">
        <v>1</v>
      </c>
      <c r="C93" s="4" t="s">
        <v>2</v>
      </c>
      <c r="D93" s="4" t="s">
        <v>3</v>
      </c>
      <c r="E93" s="4" t="s">
        <v>4</v>
      </c>
      <c r="F93" s="4" t="s">
        <v>5</v>
      </c>
      <c r="G93" s="4" t="s">
        <v>6</v>
      </c>
      <c r="H93" s="4" t="s">
        <v>7</v>
      </c>
      <c r="I93" s="4" t="s">
        <v>8</v>
      </c>
      <c r="J93" s="4" t="s">
        <v>9</v>
      </c>
      <c r="K93" s="4" t="s">
        <v>10</v>
      </c>
      <c r="L93" s="4" t="s">
        <v>11</v>
      </c>
      <c r="M93" s="4" t="s">
        <v>12</v>
      </c>
      <c r="N93" s="4" t="s">
        <v>13</v>
      </c>
      <c r="O93" s="4" t="s">
        <v>14</v>
      </c>
      <c r="P93" s="4" t="s">
        <v>15</v>
      </c>
      <c r="Q93" s="4" t="s">
        <v>16</v>
      </c>
      <c r="R93" s="4" t="s">
        <v>17</v>
      </c>
      <c r="S93" s="4" t="s">
        <v>18</v>
      </c>
      <c r="T93" s="4" t="s">
        <v>19</v>
      </c>
      <c r="U93" s="4" t="s">
        <v>20</v>
      </c>
      <c r="V93" s="4" t="s">
        <v>21</v>
      </c>
      <c r="W93" s="4" t="s">
        <v>22</v>
      </c>
    </row>
    <row r="94" spans="1:23" x14ac:dyDescent="0.3">
      <c r="A94" s="8">
        <v>2014</v>
      </c>
      <c r="B94" s="5">
        <v>31</v>
      </c>
      <c r="C94" s="5">
        <v>126</v>
      </c>
      <c r="D94" s="5">
        <v>104</v>
      </c>
      <c r="E94" s="5">
        <v>22</v>
      </c>
      <c r="F94" s="5">
        <v>41</v>
      </c>
      <c r="G94" s="5">
        <v>33</v>
      </c>
      <c r="H94" s="5">
        <v>7</v>
      </c>
      <c r="I94" s="5">
        <v>0</v>
      </c>
      <c r="J94" s="5">
        <v>1</v>
      </c>
      <c r="K94" s="5">
        <v>26</v>
      </c>
      <c r="L94" s="5">
        <v>20</v>
      </c>
      <c r="M94" s="5">
        <v>0</v>
      </c>
      <c r="N94" s="5">
        <v>8</v>
      </c>
      <c r="O94" s="5">
        <v>2</v>
      </c>
      <c r="P94" s="5">
        <v>2</v>
      </c>
      <c r="Q94" s="5">
        <v>1</v>
      </c>
      <c r="R94" s="5">
        <v>9</v>
      </c>
      <c r="S94" s="5">
        <v>1</v>
      </c>
      <c r="T94" s="7">
        <f t="shared" ref="T94:T101" si="44">(F94+L94+O94)/(D94+O94+M94)</f>
        <v>0.59433962264150941</v>
      </c>
      <c r="U94" s="7">
        <f t="shared" ref="U94:U101" si="45">(G94+H94*2+I94*3+J94*4)/D94</f>
        <v>0.49038461538461536</v>
      </c>
      <c r="V94" s="7">
        <f t="shared" ref="V94:V101" si="46">T94+U94</f>
        <v>1.0847242380261248</v>
      </c>
      <c r="W94" s="7">
        <f t="shared" ref="W94:W101" si="47">F94/D94</f>
        <v>0.39423076923076922</v>
      </c>
    </row>
    <row r="95" spans="1:23" x14ac:dyDescent="0.3">
      <c r="A95" s="8">
        <v>2015</v>
      </c>
      <c r="B95" s="5">
        <v>44</v>
      </c>
      <c r="C95" s="5">
        <v>174</v>
      </c>
      <c r="D95" s="5">
        <v>146</v>
      </c>
      <c r="E95" s="5">
        <v>29</v>
      </c>
      <c r="F95" s="5">
        <v>53</v>
      </c>
      <c r="G95" s="5">
        <v>39</v>
      </c>
      <c r="H95" s="5">
        <v>10</v>
      </c>
      <c r="I95" s="5">
        <v>1</v>
      </c>
      <c r="J95" s="5">
        <v>3</v>
      </c>
      <c r="K95" s="5">
        <v>42</v>
      </c>
      <c r="L95" s="5">
        <v>20</v>
      </c>
      <c r="M95" s="5">
        <v>3</v>
      </c>
      <c r="N95" s="5">
        <v>7</v>
      </c>
      <c r="O95" s="5">
        <v>5</v>
      </c>
      <c r="P95" s="5">
        <v>0</v>
      </c>
      <c r="Q95" s="5">
        <v>0</v>
      </c>
      <c r="R95" s="5">
        <v>16</v>
      </c>
      <c r="S95" s="5">
        <v>0</v>
      </c>
      <c r="T95" s="7">
        <f t="shared" si="44"/>
        <v>0.50649350649350644</v>
      </c>
      <c r="U95" s="7">
        <f t="shared" si="45"/>
        <v>0.50684931506849318</v>
      </c>
      <c r="V95" s="7">
        <f t="shared" si="46"/>
        <v>1.0133428215619995</v>
      </c>
      <c r="W95" s="7">
        <f t="shared" si="47"/>
        <v>0.36301369863013699</v>
      </c>
    </row>
    <row r="96" spans="1:23" x14ac:dyDescent="0.3">
      <c r="A96" s="8">
        <v>2016</v>
      </c>
      <c r="B96" s="5">
        <v>21</v>
      </c>
      <c r="C96" s="5">
        <v>80</v>
      </c>
      <c r="D96" s="5">
        <v>68</v>
      </c>
      <c r="E96" s="5">
        <v>9</v>
      </c>
      <c r="F96" s="5">
        <v>24</v>
      </c>
      <c r="G96" s="5">
        <v>19</v>
      </c>
      <c r="H96" s="5">
        <v>2</v>
      </c>
      <c r="I96" s="5">
        <v>0</v>
      </c>
      <c r="J96" s="5">
        <v>3</v>
      </c>
      <c r="K96" s="5">
        <v>21</v>
      </c>
      <c r="L96" s="5">
        <v>7</v>
      </c>
      <c r="M96" s="5">
        <v>4</v>
      </c>
      <c r="N96" s="5">
        <v>8</v>
      </c>
      <c r="O96" s="5">
        <v>1</v>
      </c>
      <c r="P96" s="5">
        <v>0</v>
      </c>
      <c r="Q96" s="5">
        <v>0</v>
      </c>
      <c r="R96" s="5">
        <v>1</v>
      </c>
      <c r="S96" s="5">
        <v>0</v>
      </c>
      <c r="T96" s="7">
        <f t="shared" si="44"/>
        <v>0.43835616438356162</v>
      </c>
      <c r="U96" s="7">
        <f t="shared" si="45"/>
        <v>0.51470588235294112</v>
      </c>
      <c r="V96" s="7">
        <f t="shared" si="46"/>
        <v>0.95306204673650274</v>
      </c>
      <c r="W96" s="7">
        <f t="shared" si="47"/>
        <v>0.35294117647058826</v>
      </c>
    </row>
    <row r="97" spans="1:23" x14ac:dyDescent="0.3">
      <c r="A97" s="8">
        <v>2017</v>
      </c>
      <c r="B97" s="5">
        <v>37</v>
      </c>
      <c r="C97" s="5">
        <v>152</v>
      </c>
      <c r="D97" s="5">
        <v>124</v>
      </c>
      <c r="E97" s="5">
        <v>31</v>
      </c>
      <c r="F97" s="5">
        <v>38</v>
      </c>
      <c r="G97" s="5">
        <v>27</v>
      </c>
      <c r="H97" s="5">
        <v>8</v>
      </c>
      <c r="I97" s="5">
        <v>0</v>
      </c>
      <c r="J97" s="5">
        <v>3</v>
      </c>
      <c r="K97" s="5">
        <v>28</v>
      </c>
      <c r="L97" s="5">
        <v>18</v>
      </c>
      <c r="M97" s="5">
        <v>0</v>
      </c>
      <c r="N97" s="5">
        <v>8</v>
      </c>
      <c r="O97" s="5">
        <v>6</v>
      </c>
      <c r="P97" s="5">
        <v>2</v>
      </c>
      <c r="Q97" s="5">
        <v>3</v>
      </c>
      <c r="R97" s="5">
        <v>9</v>
      </c>
      <c r="S97" s="5">
        <v>2</v>
      </c>
      <c r="T97" s="7">
        <f t="shared" si="44"/>
        <v>0.47692307692307695</v>
      </c>
      <c r="U97" s="7">
        <f t="shared" si="45"/>
        <v>0.44354838709677419</v>
      </c>
      <c r="V97" s="7">
        <f t="shared" si="46"/>
        <v>0.92047146401985114</v>
      </c>
      <c r="W97" s="7">
        <f t="shared" si="47"/>
        <v>0.30645161290322581</v>
      </c>
    </row>
    <row r="98" spans="1:23" x14ac:dyDescent="0.3">
      <c r="A98" s="8">
        <v>2018</v>
      </c>
      <c r="B98" s="5">
        <v>41</v>
      </c>
      <c r="C98" s="5">
        <v>152</v>
      </c>
      <c r="D98" s="5">
        <v>123</v>
      </c>
      <c r="E98" s="5">
        <v>23</v>
      </c>
      <c r="F98" s="5">
        <v>47</v>
      </c>
      <c r="G98" s="5">
        <v>34</v>
      </c>
      <c r="H98" s="5">
        <v>11</v>
      </c>
      <c r="I98" s="5">
        <v>0</v>
      </c>
      <c r="J98" s="5">
        <v>2</v>
      </c>
      <c r="K98" s="5">
        <v>38</v>
      </c>
      <c r="L98" s="5">
        <v>22</v>
      </c>
      <c r="M98" s="5">
        <v>0</v>
      </c>
      <c r="N98" s="5">
        <v>7</v>
      </c>
      <c r="O98" s="5">
        <v>5</v>
      </c>
      <c r="P98" s="5">
        <v>1</v>
      </c>
      <c r="Q98" s="5">
        <v>2</v>
      </c>
      <c r="R98" s="5">
        <v>3</v>
      </c>
      <c r="S98" s="5">
        <v>1</v>
      </c>
      <c r="T98" s="7">
        <f t="shared" si="44"/>
        <v>0.578125</v>
      </c>
      <c r="U98" s="7">
        <f t="shared" si="45"/>
        <v>0.52032520325203258</v>
      </c>
      <c r="V98" s="7">
        <f t="shared" si="46"/>
        <v>1.0984502032520327</v>
      </c>
      <c r="W98" s="7">
        <f t="shared" si="47"/>
        <v>0.38211382113821141</v>
      </c>
    </row>
    <row r="99" spans="1:23" x14ac:dyDescent="0.3">
      <c r="A99" s="8">
        <v>2019</v>
      </c>
      <c r="B99" s="5">
        <v>46</v>
      </c>
      <c r="C99" s="5">
        <v>183</v>
      </c>
      <c r="D99" s="5">
        <v>156</v>
      </c>
      <c r="E99" s="5">
        <v>29</v>
      </c>
      <c r="F99" s="5">
        <v>54</v>
      </c>
      <c r="G99" s="5">
        <v>43</v>
      </c>
      <c r="H99" s="5">
        <v>9</v>
      </c>
      <c r="I99" s="5">
        <v>1</v>
      </c>
      <c r="J99" s="5">
        <v>1</v>
      </c>
      <c r="K99" s="5">
        <v>26</v>
      </c>
      <c r="L99" s="5">
        <v>29</v>
      </c>
      <c r="M99" s="5">
        <v>4</v>
      </c>
      <c r="N99" s="5">
        <v>10</v>
      </c>
      <c r="O99" s="5">
        <v>1</v>
      </c>
      <c r="P99" s="5">
        <v>2</v>
      </c>
      <c r="Q99" s="5">
        <v>4</v>
      </c>
      <c r="R99" s="5">
        <v>5</v>
      </c>
      <c r="S99" s="5">
        <v>0</v>
      </c>
      <c r="T99" s="7">
        <f t="shared" si="44"/>
        <v>0.52173913043478259</v>
      </c>
      <c r="U99" s="7">
        <f t="shared" si="45"/>
        <v>0.4358974358974359</v>
      </c>
      <c r="V99" s="7">
        <f t="shared" si="46"/>
        <v>0.9576365663322185</v>
      </c>
      <c r="W99" s="7">
        <f t="shared" si="47"/>
        <v>0.34615384615384615</v>
      </c>
    </row>
    <row r="100" spans="1:23" x14ac:dyDescent="0.3">
      <c r="A100" s="8">
        <v>2022</v>
      </c>
      <c r="B100" s="28">
        <v>36</v>
      </c>
      <c r="C100" s="28">
        <v>144</v>
      </c>
      <c r="D100" s="28">
        <v>121</v>
      </c>
      <c r="E100" s="28">
        <v>25</v>
      </c>
      <c r="F100" s="28">
        <v>39</v>
      </c>
      <c r="G100" s="28">
        <v>22</v>
      </c>
      <c r="H100" s="28">
        <v>14</v>
      </c>
      <c r="I100" s="28">
        <v>1</v>
      </c>
      <c r="J100" s="28">
        <v>2</v>
      </c>
      <c r="K100" s="28">
        <v>38</v>
      </c>
      <c r="L100" s="28">
        <v>17</v>
      </c>
      <c r="M100" s="28">
        <v>0</v>
      </c>
      <c r="N100" s="28">
        <v>9</v>
      </c>
      <c r="O100" s="28">
        <f>2+2</f>
        <v>4</v>
      </c>
      <c r="P100" s="28">
        <f>3+2</f>
        <v>5</v>
      </c>
      <c r="Q100" s="28">
        <f>1+1</f>
        <v>2</v>
      </c>
      <c r="R100" s="28">
        <f>1+1</f>
        <v>2</v>
      </c>
      <c r="S100" s="28">
        <v>0</v>
      </c>
      <c r="T100" s="29">
        <f t="shared" si="44"/>
        <v>0.48</v>
      </c>
      <c r="U100" s="29">
        <f t="shared" si="45"/>
        <v>0.50413223140495866</v>
      </c>
      <c r="V100" s="29">
        <f t="shared" si="46"/>
        <v>0.98413223140495865</v>
      </c>
      <c r="W100" s="29">
        <f t="shared" si="47"/>
        <v>0.32231404958677684</v>
      </c>
    </row>
    <row r="101" spans="1:23" x14ac:dyDescent="0.3">
      <c r="A101" s="13" t="s">
        <v>23</v>
      </c>
      <c r="B101" s="4">
        <f>SUM(B94:B100)</f>
        <v>256</v>
      </c>
      <c r="C101" s="4">
        <f>SUM(C94:C100)</f>
        <v>1011</v>
      </c>
      <c r="D101" s="4">
        <f t="shared" ref="D101:S101" si="48">SUM(D94:D100)</f>
        <v>842</v>
      </c>
      <c r="E101" s="4">
        <f t="shared" si="48"/>
        <v>168</v>
      </c>
      <c r="F101" s="4">
        <f t="shared" si="48"/>
        <v>296</v>
      </c>
      <c r="G101" s="4">
        <f t="shared" si="48"/>
        <v>217</v>
      </c>
      <c r="H101" s="4">
        <f t="shared" si="48"/>
        <v>61</v>
      </c>
      <c r="I101" s="4">
        <f t="shared" si="48"/>
        <v>3</v>
      </c>
      <c r="J101" s="4">
        <f t="shared" si="48"/>
        <v>15</v>
      </c>
      <c r="K101" s="4">
        <f>SUM(K94:K100)</f>
        <v>219</v>
      </c>
      <c r="L101" s="4">
        <f t="shared" si="48"/>
        <v>133</v>
      </c>
      <c r="M101" s="4">
        <f t="shared" si="48"/>
        <v>11</v>
      </c>
      <c r="N101" s="4">
        <f t="shared" si="48"/>
        <v>57</v>
      </c>
      <c r="O101" s="4">
        <f t="shared" si="48"/>
        <v>24</v>
      </c>
      <c r="P101" s="4">
        <f t="shared" si="48"/>
        <v>12</v>
      </c>
      <c r="Q101" s="4">
        <f t="shared" si="48"/>
        <v>12</v>
      </c>
      <c r="R101" s="4">
        <f t="shared" si="48"/>
        <v>45</v>
      </c>
      <c r="S101" s="4">
        <f t="shared" si="48"/>
        <v>4</v>
      </c>
      <c r="T101" s="11">
        <f t="shared" si="44"/>
        <v>0.51653363740022806</v>
      </c>
      <c r="U101" s="11">
        <f t="shared" si="45"/>
        <v>0.48456057007125891</v>
      </c>
      <c r="V101" s="11">
        <f t="shared" si="46"/>
        <v>1.001094207471487</v>
      </c>
      <c r="W101" s="11">
        <f t="shared" si="47"/>
        <v>0.35154394299287411</v>
      </c>
    </row>
    <row r="102" spans="1:23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10"/>
      <c r="U102" s="11"/>
      <c r="V102" s="11"/>
      <c r="W102" s="11"/>
    </row>
    <row r="104" spans="1:23" ht="15.6" x14ac:dyDescent="0.3">
      <c r="A104" s="12" t="s">
        <v>58</v>
      </c>
      <c r="B104" s="13" t="s">
        <v>1</v>
      </c>
      <c r="C104" s="13" t="s">
        <v>2</v>
      </c>
      <c r="D104" s="13" t="s">
        <v>3</v>
      </c>
      <c r="E104" s="13" t="s">
        <v>4</v>
      </c>
      <c r="F104" s="13" t="s">
        <v>5</v>
      </c>
      <c r="G104" s="13" t="s">
        <v>6</v>
      </c>
      <c r="H104" s="13" t="s">
        <v>7</v>
      </c>
      <c r="I104" s="13" t="s">
        <v>8</v>
      </c>
      <c r="J104" s="13" t="s">
        <v>9</v>
      </c>
      <c r="K104" s="13" t="s">
        <v>10</v>
      </c>
      <c r="L104" s="13" t="s">
        <v>11</v>
      </c>
      <c r="M104" s="13" t="s">
        <v>12</v>
      </c>
      <c r="N104" s="13" t="s">
        <v>13</v>
      </c>
      <c r="O104" s="13" t="s">
        <v>14</v>
      </c>
      <c r="P104" s="13" t="s">
        <v>15</v>
      </c>
      <c r="Q104" s="13" t="s">
        <v>16</v>
      </c>
      <c r="R104" s="13" t="s">
        <v>17</v>
      </c>
      <c r="S104" s="13" t="s">
        <v>18</v>
      </c>
      <c r="T104" s="14" t="s">
        <v>19</v>
      </c>
      <c r="U104" s="14" t="s">
        <v>20</v>
      </c>
      <c r="V104" s="14" t="s">
        <v>21</v>
      </c>
      <c r="W104" s="14" t="s">
        <v>22</v>
      </c>
    </row>
    <row r="105" spans="1:23" x14ac:dyDescent="0.3">
      <c r="A105" s="8">
        <v>2014</v>
      </c>
      <c r="B105" s="5">
        <v>6</v>
      </c>
      <c r="C105" s="5">
        <v>17</v>
      </c>
      <c r="D105" s="5">
        <v>16</v>
      </c>
      <c r="E105" s="5">
        <v>4</v>
      </c>
      <c r="F105" s="5">
        <v>7</v>
      </c>
      <c r="G105" s="5">
        <v>6</v>
      </c>
      <c r="H105" s="5">
        <v>1</v>
      </c>
      <c r="I105" s="5">
        <v>0</v>
      </c>
      <c r="J105" s="5">
        <v>0</v>
      </c>
      <c r="K105" s="5">
        <v>2</v>
      </c>
      <c r="L105" s="5">
        <v>1</v>
      </c>
      <c r="M105" s="5">
        <v>0</v>
      </c>
      <c r="N105" s="5">
        <v>4</v>
      </c>
      <c r="O105" s="5">
        <v>0</v>
      </c>
      <c r="P105" s="5">
        <v>0</v>
      </c>
      <c r="Q105" s="5">
        <v>0</v>
      </c>
      <c r="R105" s="5">
        <v>0</v>
      </c>
      <c r="S105" s="5">
        <v>0</v>
      </c>
      <c r="T105" s="7">
        <f t="shared" ref="T105:T112" si="49">(F105+L105+O105)/(D105+O105+M105)</f>
        <v>0.5</v>
      </c>
      <c r="U105" s="7">
        <f t="shared" ref="U105:U112" si="50">(G105+H105*2+I105*3+J105*4)/D105</f>
        <v>0.5</v>
      </c>
      <c r="V105" s="7">
        <f t="shared" ref="V105:V112" si="51">T105+U105</f>
        <v>1</v>
      </c>
      <c r="W105" s="7">
        <f t="shared" ref="W105:W112" si="52">F105/D105</f>
        <v>0.4375</v>
      </c>
    </row>
    <row r="106" spans="1:23" x14ac:dyDescent="0.3">
      <c r="A106" s="8">
        <v>2015</v>
      </c>
      <c r="B106" s="5">
        <v>27</v>
      </c>
      <c r="C106" s="5">
        <v>80</v>
      </c>
      <c r="D106" s="5">
        <v>72</v>
      </c>
      <c r="E106" s="5">
        <v>11</v>
      </c>
      <c r="F106" s="5">
        <v>22</v>
      </c>
      <c r="G106" s="5">
        <v>19</v>
      </c>
      <c r="H106" s="5">
        <v>3</v>
      </c>
      <c r="I106" s="5">
        <v>0</v>
      </c>
      <c r="J106" s="5">
        <v>0</v>
      </c>
      <c r="K106" s="5">
        <v>7</v>
      </c>
      <c r="L106" s="5">
        <v>6</v>
      </c>
      <c r="M106" s="5">
        <v>2</v>
      </c>
      <c r="N106" s="5">
        <v>13</v>
      </c>
      <c r="O106" s="5">
        <v>0</v>
      </c>
      <c r="P106" s="5">
        <v>0</v>
      </c>
      <c r="Q106" s="5">
        <v>0</v>
      </c>
      <c r="R106" s="5">
        <v>1</v>
      </c>
      <c r="S106" s="5">
        <v>0</v>
      </c>
      <c r="T106" s="7">
        <f t="shared" si="49"/>
        <v>0.3783783783783784</v>
      </c>
      <c r="U106" s="7">
        <f t="shared" si="50"/>
        <v>0.34722222222222221</v>
      </c>
      <c r="V106" s="7">
        <f t="shared" si="51"/>
        <v>0.72560060060060061</v>
      </c>
      <c r="W106" s="7">
        <f t="shared" si="52"/>
        <v>0.30555555555555558</v>
      </c>
    </row>
    <row r="107" spans="1:23" x14ac:dyDescent="0.3">
      <c r="A107" s="8">
        <v>2016</v>
      </c>
      <c r="B107" s="5">
        <v>28</v>
      </c>
      <c r="C107" s="5">
        <v>89</v>
      </c>
      <c r="D107" s="5">
        <v>80</v>
      </c>
      <c r="E107" s="5">
        <v>6</v>
      </c>
      <c r="F107" s="5">
        <v>11</v>
      </c>
      <c r="G107" s="5">
        <v>10</v>
      </c>
      <c r="H107" s="5">
        <v>1</v>
      </c>
      <c r="I107" s="5">
        <v>0</v>
      </c>
      <c r="J107" s="5">
        <v>0</v>
      </c>
      <c r="K107" s="5">
        <v>4</v>
      </c>
      <c r="L107" s="5">
        <v>6</v>
      </c>
      <c r="M107" s="5">
        <v>2</v>
      </c>
      <c r="N107" s="5">
        <v>17</v>
      </c>
      <c r="O107" s="5">
        <v>1</v>
      </c>
      <c r="P107" s="5">
        <v>0</v>
      </c>
      <c r="Q107" s="5">
        <v>0</v>
      </c>
      <c r="R107" s="5">
        <v>0</v>
      </c>
      <c r="S107" s="5">
        <v>0</v>
      </c>
      <c r="T107" s="7">
        <f t="shared" si="49"/>
        <v>0.21686746987951808</v>
      </c>
      <c r="U107" s="7">
        <f t="shared" si="50"/>
        <v>0.15</v>
      </c>
      <c r="V107" s="7">
        <f t="shared" si="51"/>
        <v>0.36686746987951807</v>
      </c>
      <c r="W107" s="7">
        <f t="shared" si="52"/>
        <v>0.13750000000000001</v>
      </c>
    </row>
    <row r="108" spans="1:23" x14ac:dyDescent="0.3">
      <c r="A108" s="8">
        <v>2017</v>
      </c>
      <c r="B108" s="5">
        <v>20</v>
      </c>
      <c r="C108" s="5">
        <v>59</v>
      </c>
      <c r="D108" s="5">
        <v>49</v>
      </c>
      <c r="E108" s="5">
        <v>13</v>
      </c>
      <c r="F108" s="5">
        <v>12</v>
      </c>
      <c r="G108" s="5">
        <v>11</v>
      </c>
      <c r="H108" s="5">
        <v>0</v>
      </c>
      <c r="I108" s="5">
        <v>1</v>
      </c>
      <c r="J108" s="5">
        <v>0</v>
      </c>
      <c r="K108" s="5">
        <v>8</v>
      </c>
      <c r="L108" s="5">
        <v>7</v>
      </c>
      <c r="M108" s="5">
        <v>0</v>
      </c>
      <c r="N108" s="5">
        <v>14</v>
      </c>
      <c r="O108" s="5">
        <v>3</v>
      </c>
      <c r="P108" s="5">
        <v>0</v>
      </c>
      <c r="Q108" s="5">
        <v>1</v>
      </c>
      <c r="R108" s="5">
        <v>1</v>
      </c>
      <c r="S108" s="5">
        <v>0</v>
      </c>
      <c r="T108" s="7">
        <f t="shared" si="49"/>
        <v>0.42307692307692307</v>
      </c>
      <c r="U108" s="7">
        <f t="shared" si="50"/>
        <v>0.2857142857142857</v>
      </c>
      <c r="V108" s="7">
        <f t="shared" si="51"/>
        <v>0.70879120879120872</v>
      </c>
      <c r="W108" s="7">
        <f t="shared" si="52"/>
        <v>0.24489795918367346</v>
      </c>
    </row>
    <row r="109" spans="1:23" x14ac:dyDescent="0.3">
      <c r="A109" s="8">
        <v>2018</v>
      </c>
      <c r="B109" s="5">
        <v>28</v>
      </c>
      <c r="C109" s="5">
        <v>98</v>
      </c>
      <c r="D109" s="5">
        <v>88</v>
      </c>
      <c r="E109" s="5">
        <v>12</v>
      </c>
      <c r="F109" s="5">
        <v>27</v>
      </c>
      <c r="G109" s="5">
        <v>22</v>
      </c>
      <c r="H109" s="5">
        <v>5</v>
      </c>
      <c r="I109" s="5">
        <v>0</v>
      </c>
      <c r="J109" s="5">
        <v>0</v>
      </c>
      <c r="K109" s="5">
        <v>11</v>
      </c>
      <c r="L109" s="5">
        <v>6</v>
      </c>
      <c r="M109" s="5">
        <v>3</v>
      </c>
      <c r="N109" s="5">
        <v>11</v>
      </c>
      <c r="O109" s="5">
        <v>1</v>
      </c>
      <c r="P109" s="5">
        <v>5</v>
      </c>
      <c r="Q109" s="5">
        <v>4</v>
      </c>
      <c r="R109" s="5">
        <v>5</v>
      </c>
      <c r="S109" s="5">
        <v>0</v>
      </c>
      <c r="T109" s="7">
        <f t="shared" si="49"/>
        <v>0.36956521739130432</v>
      </c>
      <c r="U109" s="7">
        <f t="shared" si="50"/>
        <v>0.36363636363636365</v>
      </c>
      <c r="V109" s="7">
        <f t="shared" si="51"/>
        <v>0.73320158102766797</v>
      </c>
      <c r="W109" s="7">
        <f t="shared" si="52"/>
        <v>0.30681818181818182</v>
      </c>
    </row>
    <row r="110" spans="1:23" x14ac:dyDescent="0.3">
      <c r="A110" s="8">
        <v>2019</v>
      </c>
      <c r="B110" s="5">
        <v>29</v>
      </c>
      <c r="C110" s="5">
        <v>91</v>
      </c>
      <c r="D110" s="5">
        <v>82</v>
      </c>
      <c r="E110" s="5">
        <v>18</v>
      </c>
      <c r="F110" s="5">
        <v>28</v>
      </c>
      <c r="G110" s="5">
        <v>20</v>
      </c>
      <c r="H110" s="5">
        <v>6</v>
      </c>
      <c r="I110" s="5">
        <v>2</v>
      </c>
      <c r="J110" s="5">
        <v>0</v>
      </c>
      <c r="K110" s="5">
        <v>10</v>
      </c>
      <c r="L110" s="5">
        <v>5</v>
      </c>
      <c r="M110" s="5">
        <v>1</v>
      </c>
      <c r="N110" s="5">
        <v>11</v>
      </c>
      <c r="O110" s="5">
        <v>3</v>
      </c>
      <c r="P110" s="5">
        <v>3</v>
      </c>
      <c r="Q110" s="5">
        <v>2</v>
      </c>
      <c r="R110" s="5">
        <v>3</v>
      </c>
      <c r="S110" s="5">
        <v>1</v>
      </c>
      <c r="T110" s="7">
        <f t="shared" si="49"/>
        <v>0.41860465116279072</v>
      </c>
      <c r="U110" s="7">
        <f t="shared" si="50"/>
        <v>0.46341463414634149</v>
      </c>
      <c r="V110" s="7">
        <f t="shared" si="51"/>
        <v>0.88201928530913221</v>
      </c>
      <c r="W110" s="7">
        <f t="shared" si="52"/>
        <v>0.34146341463414637</v>
      </c>
    </row>
    <row r="111" spans="1:23" x14ac:dyDescent="0.3">
      <c r="A111" s="8">
        <v>2022</v>
      </c>
      <c r="B111" s="28">
        <v>6</v>
      </c>
      <c r="C111" s="28">
        <v>17</v>
      </c>
      <c r="D111" s="28">
        <v>17</v>
      </c>
      <c r="E111" s="28">
        <v>2</v>
      </c>
      <c r="F111" s="28">
        <v>4</v>
      </c>
      <c r="G111" s="28">
        <v>3</v>
      </c>
      <c r="H111" s="28">
        <v>1</v>
      </c>
      <c r="I111" s="28">
        <v>0</v>
      </c>
      <c r="J111" s="28">
        <v>0</v>
      </c>
      <c r="K111" s="28">
        <v>2</v>
      </c>
      <c r="L111" s="28">
        <v>0</v>
      </c>
      <c r="M111" s="28">
        <v>0</v>
      </c>
      <c r="N111" s="28">
        <v>4</v>
      </c>
      <c r="O111" s="28">
        <v>0</v>
      </c>
      <c r="P111" s="28">
        <v>1</v>
      </c>
      <c r="Q111" s="28">
        <v>1</v>
      </c>
      <c r="R111" s="28">
        <v>0</v>
      </c>
      <c r="S111" s="28">
        <v>0</v>
      </c>
      <c r="T111" s="29">
        <f t="shared" si="49"/>
        <v>0.23529411764705882</v>
      </c>
      <c r="U111" s="29">
        <f t="shared" si="50"/>
        <v>0.29411764705882354</v>
      </c>
      <c r="V111" s="29">
        <f t="shared" si="51"/>
        <v>0.52941176470588236</v>
      </c>
      <c r="W111" s="29">
        <f t="shared" si="52"/>
        <v>0.23529411764705882</v>
      </c>
    </row>
    <row r="112" spans="1:23" x14ac:dyDescent="0.3">
      <c r="A112" s="13" t="s">
        <v>23</v>
      </c>
      <c r="B112" s="4">
        <f>SUM(B104:B111)</f>
        <v>144</v>
      </c>
      <c r="C112" s="4">
        <f t="shared" ref="C112:S112" si="53">SUM(C104:C111)</f>
        <v>451</v>
      </c>
      <c r="D112" s="4">
        <f t="shared" si="53"/>
        <v>404</v>
      </c>
      <c r="E112" s="4">
        <f t="shared" si="53"/>
        <v>66</v>
      </c>
      <c r="F112" s="4">
        <f t="shared" si="53"/>
        <v>111</v>
      </c>
      <c r="G112" s="4">
        <f t="shared" si="53"/>
        <v>91</v>
      </c>
      <c r="H112" s="4">
        <f t="shared" si="53"/>
        <v>17</v>
      </c>
      <c r="I112" s="4">
        <f t="shared" si="53"/>
        <v>3</v>
      </c>
      <c r="J112" s="4">
        <f t="shared" si="53"/>
        <v>0</v>
      </c>
      <c r="K112" s="4">
        <f t="shared" si="53"/>
        <v>44</v>
      </c>
      <c r="L112" s="4">
        <f t="shared" si="53"/>
        <v>31</v>
      </c>
      <c r="M112" s="4">
        <f t="shared" si="53"/>
        <v>8</v>
      </c>
      <c r="N112" s="4">
        <f t="shared" si="53"/>
        <v>74</v>
      </c>
      <c r="O112" s="4">
        <f t="shared" si="53"/>
        <v>8</v>
      </c>
      <c r="P112" s="4">
        <f t="shared" si="53"/>
        <v>9</v>
      </c>
      <c r="Q112" s="4">
        <f t="shared" si="53"/>
        <v>8</v>
      </c>
      <c r="R112" s="4">
        <f t="shared" si="53"/>
        <v>10</v>
      </c>
      <c r="S112" s="4">
        <f t="shared" si="53"/>
        <v>1</v>
      </c>
      <c r="T112" s="11">
        <f t="shared" si="49"/>
        <v>0.35714285714285715</v>
      </c>
      <c r="U112" s="11">
        <f t="shared" si="50"/>
        <v>0.3316831683168317</v>
      </c>
      <c r="V112" s="11">
        <f t="shared" si="51"/>
        <v>0.68882602545968885</v>
      </c>
      <c r="W112" s="11">
        <f t="shared" si="52"/>
        <v>0.27475247524752477</v>
      </c>
    </row>
    <row r="113" spans="1:23" x14ac:dyDescent="0.3">
      <c r="A113" s="13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11"/>
      <c r="U113" s="11"/>
      <c r="V113" s="11"/>
      <c r="W113" s="11"/>
    </row>
    <row r="114" spans="1:23" x14ac:dyDescent="0.3">
      <c r="A114" s="13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11"/>
      <c r="U114" s="11"/>
      <c r="V114" s="11"/>
      <c r="W114" s="11"/>
    </row>
    <row r="115" spans="1:23" ht="15.6" x14ac:dyDescent="0.3">
      <c r="A115" s="12" t="s">
        <v>59</v>
      </c>
      <c r="B115" s="4" t="s">
        <v>1</v>
      </c>
      <c r="C115" s="4" t="s">
        <v>2</v>
      </c>
      <c r="D115" s="4" t="s">
        <v>3</v>
      </c>
      <c r="E115" s="4" t="s">
        <v>4</v>
      </c>
      <c r="F115" s="4" t="s">
        <v>5</v>
      </c>
      <c r="G115" s="4" t="s">
        <v>6</v>
      </c>
      <c r="H115" s="4" t="s">
        <v>7</v>
      </c>
      <c r="I115" s="4" t="s">
        <v>8</v>
      </c>
      <c r="J115" s="4" t="s">
        <v>9</v>
      </c>
      <c r="K115" s="4" t="s">
        <v>10</v>
      </c>
      <c r="L115" s="4" t="s">
        <v>11</v>
      </c>
      <c r="M115" s="4" t="s">
        <v>12</v>
      </c>
      <c r="N115" s="4" t="s">
        <v>13</v>
      </c>
      <c r="O115" s="4" t="s">
        <v>14</v>
      </c>
      <c r="P115" s="4" t="s">
        <v>15</v>
      </c>
      <c r="Q115" s="4" t="s">
        <v>16</v>
      </c>
      <c r="R115" s="4" t="s">
        <v>17</v>
      </c>
      <c r="S115" s="4" t="s">
        <v>18</v>
      </c>
      <c r="T115" s="11" t="s">
        <v>19</v>
      </c>
      <c r="U115" s="11" t="s">
        <v>20</v>
      </c>
      <c r="V115" s="11" t="s">
        <v>21</v>
      </c>
      <c r="W115" s="11" t="s">
        <v>22</v>
      </c>
    </row>
    <row r="116" spans="1:23" x14ac:dyDescent="0.3">
      <c r="A116" s="8">
        <v>2014</v>
      </c>
      <c r="B116" s="5">
        <v>27</v>
      </c>
      <c r="C116" s="5">
        <v>112</v>
      </c>
      <c r="D116" s="5">
        <v>96</v>
      </c>
      <c r="E116" s="5">
        <v>19</v>
      </c>
      <c r="F116" s="5">
        <v>31</v>
      </c>
      <c r="G116" s="5">
        <v>22</v>
      </c>
      <c r="H116" s="5">
        <v>7</v>
      </c>
      <c r="I116" s="5">
        <v>2</v>
      </c>
      <c r="J116" s="5">
        <v>0</v>
      </c>
      <c r="K116" s="5">
        <v>13</v>
      </c>
      <c r="L116" s="5">
        <v>12</v>
      </c>
      <c r="M116" s="5">
        <v>0</v>
      </c>
      <c r="N116" s="5">
        <v>17</v>
      </c>
      <c r="O116" s="5">
        <v>0</v>
      </c>
      <c r="P116" s="5">
        <v>1</v>
      </c>
      <c r="Q116" s="5">
        <v>0</v>
      </c>
      <c r="R116" s="5">
        <v>6</v>
      </c>
      <c r="S116" s="5">
        <v>0</v>
      </c>
      <c r="T116" s="7">
        <f t="shared" ref="T116:T123" si="54">(F116+L116+O116)/(D116+O116+M116)</f>
        <v>0.44791666666666669</v>
      </c>
      <c r="U116" s="7">
        <f t="shared" ref="U116:U123" si="55">(G116+H116*2+I116*3+J116*4)/D116</f>
        <v>0.4375</v>
      </c>
      <c r="V116" s="7">
        <f t="shared" ref="V116:V123" si="56">T116+U116</f>
        <v>0.88541666666666674</v>
      </c>
      <c r="W116" s="7">
        <f t="shared" ref="W116:W123" si="57">F116/D116</f>
        <v>0.32291666666666669</v>
      </c>
    </row>
    <row r="117" spans="1:23" x14ac:dyDescent="0.3">
      <c r="A117" s="8">
        <v>2015</v>
      </c>
      <c r="B117" s="5">
        <v>42</v>
      </c>
      <c r="C117" s="5">
        <v>172</v>
      </c>
      <c r="D117" s="5">
        <v>160</v>
      </c>
      <c r="E117" s="5">
        <v>75</v>
      </c>
      <c r="F117" s="5">
        <v>63</v>
      </c>
      <c r="G117" s="5">
        <v>49</v>
      </c>
      <c r="H117" s="5">
        <v>5</v>
      </c>
      <c r="I117" s="5">
        <v>8</v>
      </c>
      <c r="J117" s="5">
        <v>1</v>
      </c>
      <c r="K117" s="5">
        <v>24</v>
      </c>
      <c r="L117" s="5">
        <v>10</v>
      </c>
      <c r="M117" s="5">
        <v>2</v>
      </c>
      <c r="N117" s="5">
        <v>24</v>
      </c>
      <c r="O117" s="5">
        <v>0</v>
      </c>
      <c r="P117" s="5">
        <v>0</v>
      </c>
      <c r="Q117" s="5">
        <v>0</v>
      </c>
      <c r="R117" s="5">
        <v>19</v>
      </c>
      <c r="S117" s="5">
        <v>0</v>
      </c>
      <c r="T117" s="7">
        <f t="shared" si="54"/>
        <v>0.45061728395061729</v>
      </c>
      <c r="U117" s="7">
        <f t="shared" si="55"/>
        <v>0.54374999999999996</v>
      </c>
      <c r="V117" s="7">
        <f t="shared" si="56"/>
        <v>0.99436728395061724</v>
      </c>
      <c r="W117" s="7">
        <f t="shared" si="57"/>
        <v>0.39374999999999999</v>
      </c>
    </row>
    <row r="118" spans="1:23" x14ac:dyDescent="0.3">
      <c r="A118" s="8">
        <v>2016</v>
      </c>
      <c r="B118" s="5">
        <v>35</v>
      </c>
      <c r="C118" s="5">
        <v>125</v>
      </c>
      <c r="D118" s="5">
        <v>117</v>
      </c>
      <c r="E118" s="5">
        <v>25</v>
      </c>
      <c r="F118" s="5">
        <v>34</v>
      </c>
      <c r="G118" s="5">
        <v>14</v>
      </c>
      <c r="H118" s="5">
        <v>13</v>
      </c>
      <c r="I118" s="5">
        <v>5</v>
      </c>
      <c r="J118" s="5">
        <v>2</v>
      </c>
      <c r="K118" s="5">
        <v>25</v>
      </c>
      <c r="L118" s="5">
        <v>6</v>
      </c>
      <c r="M118" s="5">
        <v>1</v>
      </c>
      <c r="N118" s="5">
        <v>20</v>
      </c>
      <c r="O118" s="5">
        <v>1</v>
      </c>
      <c r="P118" s="5">
        <v>0</v>
      </c>
      <c r="Q118" s="5">
        <v>0</v>
      </c>
      <c r="R118" s="5">
        <v>5</v>
      </c>
      <c r="S118" s="5">
        <v>0</v>
      </c>
      <c r="T118" s="7">
        <f t="shared" si="54"/>
        <v>0.34453781512605042</v>
      </c>
      <c r="U118" s="7">
        <f t="shared" si="55"/>
        <v>0.53846153846153844</v>
      </c>
      <c r="V118" s="7">
        <f t="shared" si="56"/>
        <v>0.88299935358758885</v>
      </c>
      <c r="W118" s="7">
        <f t="shared" si="57"/>
        <v>0.29059829059829062</v>
      </c>
    </row>
    <row r="119" spans="1:23" x14ac:dyDescent="0.3">
      <c r="A119" s="8">
        <v>2017</v>
      </c>
      <c r="B119" s="5">
        <v>28</v>
      </c>
      <c r="C119" s="5">
        <v>79</v>
      </c>
      <c r="D119" s="5">
        <v>66</v>
      </c>
      <c r="E119" s="5">
        <v>12</v>
      </c>
      <c r="F119" s="5">
        <v>19</v>
      </c>
      <c r="G119" s="5">
        <v>16</v>
      </c>
      <c r="H119" s="5">
        <v>2</v>
      </c>
      <c r="I119" s="5">
        <v>1</v>
      </c>
      <c r="J119" s="5">
        <v>0</v>
      </c>
      <c r="K119" s="5">
        <v>11</v>
      </c>
      <c r="L119" s="5">
        <v>12</v>
      </c>
      <c r="M119" s="5">
        <v>0</v>
      </c>
      <c r="N119" s="5">
        <v>15</v>
      </c>
      <c r="O119" s="5">
        <v>3</v>
      </c>
      <c r="P119" s="5">
        <v>2</v>
      </c>
      <c r="Q119" s="5">
        <v>2</v>
      </c>
      <c r="R119" s="5">
        <v>8</v>
      </c>
      <c r="S119" s="5">
        <v>0</v>
      </c>
      <c r="T119" s="7">
        <f t="shared" si="54"/>
        <v>0.49275362318840582</v>
      </c>
      <c r="U119" s="7">
        <f t="shared" si="55"/>
        <v>0.34848484848484851</v>
      </c>
      <c r="V119" s="7">
        <f t="shared" si="56"/>
        <v>0.84123847167325438</v>
      </c>
      <c r="W119" s="7">
        <f t="shared" si="57"/>
        <v>0.2878787878787879</v>
      </c>
    </row>
    <row r="120" spans="1:23" x14ac:dyDescent="0.3">
      <c r="A120" s="8">
        <v>2018</v>
      </c>
      <c r="B120" s="5">
        <v>28</v>
      </c>
      <c r="C120" s="5">
        <v>92</v>
      </c>
      <c r="D120" s="5">
        <v>83</v>
      </c>
      <c r="E120" s="5">
        <v>18</v>
      </c>
      <c r="F120" s="5">
        <v>30</v>
      </c>
      <c r="G120" s="5">
        <v>20</v>
      </c>
      <c r="H120" s="5">
        <v>2</v>
      </c>
      <c r="I120" s="5">
        <v>4</v>
      </c>
      <c r="J120" s="5">
        <v>4</v>
      </c>
      <c r="K120" s="5">
        <v>19</v>
      </c>
      <c r="L120" s="5">
        <v>6</v>
      </c>
      <c r="M120" s="5">
        <v>1</v>
      </c>
      <c r="N120" s="5">
        <v>13</v>
      </c>
      <c r="O120" s="5">
        <v>1</v>
      </c>
      <c r="P120" s="5">
        <v>4</v>
      </c>
      <c r="Q120" s="5">
        <v>0</v>
      </c>
      <c r="R120" s="5">
        <v>3</v>
      </c>
      <c r="S120" s="5">
        <v>1</v>
      </c>
      <c r="T120" s="7">
        <f t="shared" si="54"/>
        <v>0.43529411764705883</v>
      </c>
      <c r="U120" s="7">
        <f t="shared" si="55"/>
        <v>0.62650602409638556</v>
      </c>
      <c r="V120" s="7">
        <f t="shared" si="56"/>
        <v>1.0618001417434444</v>
      </c>
      <c r="W120" s="7">
        <f t="shared" si="57"/>
        <v>0.36144578313253012</v>
      </c>
    </row>
    <row r="121" spans="1:23" x14ac:dyDescent="0.3">
      <c r="A121" s="8">
        <v>2019</v>
      </c>
      <c r="B121" s="5">
        <v>42</v>
      </c>
      <c r="C121" s="5">
        <v>141</v>
      </c>
      <c r="D121" s="5">
        <v>114</v>
      </c>
      <c r="E121" s="5">
        <v>32</v>
      </c>
      <c r="F121" s="5">
        <v>32</v>
      </c>
      <c r="G121" s="5">
        <v>19</v>
      </c>
      <c r="H121" s="5">
        <v>10</v>
      </c>
      <c r="I121" s="5">
        <v>1</v>
      </c>
      <c r="J121" s="5">
        <v>2</v>
      </c>
      <c r="K121" s="5">
        <v>20</v>
      </c>
      <c r="L121" s="5">
        <v>20</v>
      </c>
      <c r="M121" s="5">
        <v>2</v>
      </c>
      <c r="N121" s="5">
        <v>25</v>
      </c>
      <c r="O121" s="5">
        <v>5</v>
      </c>
      <c r="P121" s="5">
        <v>4</v>
      </c>
      <c r="Q121" s="5">
        <v>3</v>
      </c>
      <c r="R121" s="5">
        <v>6</v>
      </c>
      <c r="S121" s="5">
        <v>2</v>
      </c>
      <c r="T121" s="7">
        <f t="shared" si="54"/>
        <v>0.47107438016528924</v>
      </c>
      <c r="U121" s="7">
        <f t="shared" si="55"/>
        <v>0.43859649122807015</v>
      </c>
      <c r="V121" s="7">
        <f t="shared" si="56"/>
        <v>0.90967087139335945</v>
      </c>
      <c r="W121" s="7">
        <f t="shared" si="57"/>
        <v>0.2807017543859649</v>
      </c>
    </row>
    <row r="122" spans="1:23" x14ac:dyDescent="0.3">
      <c r="A122" s="8">
        <v>2022</v>
      </c>
      <c r="B122" s="28">
        <v>20</v>
      </c>
      <c r="C122" s="28">
        <v>74</v>
      </c>
      <c r="D122" s="28">
        <v>63</v>
      </c>
      <c r="E122" s="28">
        <v>28</v>
      </c>
      <c r="F122" s="28">
        <v>18</v>
      </c>
      <c r="G122" s="28">
        <v>15</v>
      </c>
      <c r="H122" s="28">
        <v>2</v>
      </c>
      <c r="I122" s="28">
        <f>0+1</f>
        <v>1</v>
      </c>
      <c r="J122" s="28">
        <v>0</v>
      </c>
      <c r="K122" s="28">
        <f>6+4</f>
        <v>10</v>
      </c>
      <c r="L122" s="28">
        <f>3+2</f>
        <v>5</v>
      </c>
      <c r="M122" s="28">
        <f>0+2</f>
        <v>2</v>
      </c>
      <c r="N122" s="28">
        <v>13</v>
      </c>
      <c r="O122" s="28">
        <f>2+2</f>
        <v>4</v>
      </c>
      <c r="P122" s="28">
        <f>0+1</f>
        <v>1</v>
      </c>
      <c r="Q122" s="28">
        <v>2</v>
      </c>
      <c r="R122" s="28">
        <v>1</v>
      </c>
      <c r="S122" s="28">
        <v>0</v>
      </c>
      <c r="T122" s="29">
        <f t="shared" si="54"/>
        <v>0.39130434782608697</v>
      </c>
      <c r="U122" s="29">
        <f t="shared" si="55"/>
        <v>0.34920634920634919</v>
      </c>
      <c r="V122" s="29">
        <f t="shared" si="56"/>
        <v>0.74051069703243622</v>
      </c>
      <c r="W122" s="29">
        <f t="shared" si="57"/>
        <v>0.2857142857142857</v>
      </c>
    </row>
    <row r="123" spans="1:23" x14ac:dyDescent="0.3">
      <c r="A123" s="13" t="s">
        <v>23</v>
      </c>
      <c r="B123" s="4">
        <f t="shared" ref="B123:S123" si="58">SUM(B116:B122)</f>
        <v>222</v>
      </c>
      <c r="C123" s="4">
        <f t="shared" si="58"/>
        <v>795</v>
      </c>
      <c r="D123" s="4">
        <f t="shared" si="58"/>
        <v>699</v>
      </c>
      <c r="E123" s="4">
        <f t="shared" si="58"/>
        <v>209</v>
      </c>
      <c r="F123" s="4">
        <f t="shared" si="58"/>
        <v>227</v>
      </c>
      <c r="G123" s="4">
        <f t="shared" si="58"/>
        <v>155</v>
      </c>
      <c r="H123" s="4">
        <f t="shared" si="58"/>
        <v>41</v>
      </c>
      <c r="I123" s="4">
        <f t="shared" si="58"/>
        <v>22</v>
      </c>
      <c r="J123" s="4">
        <f t="shared" si="58"/>
        <v>9</v>
      </c>
      <c r="K123" s="4">
        <f t="shared" si="58"/>
        <v>122</v>
      </c>
      <c r="L123" s="4">
        <f t="shared" si="58"/>
        <v>71</v>
      </c>
      <c r="M123" s="4">
        <f t="shared" si="58"/>
        <v>8</v>
      </c>
      <c r="N123" s="4">
        <f t="shared" si="58"/>
        <v>127</v>
      </c>
      <c r="O123" s="4">
        <f t="shared" si="58"/>
        <v>14</v>
      </c>
      <c r="P123" s="4">
        <f t="shared" si="58"/>
        <v>12</v>
      </c>
      <c r="Q123" s="4">
        <f t="shared" si="58"/>
        <v>7</v>
      </c>
      <c r="R123" s="4">
        <f t="shared" si="58"/>
        <v>48</v>
      </c>
      <c r="S123" s="4">
        <f t="shared" si="58"/>
        <v>3</v>
      </c>
      <c r="T123" s="11">
        <f t="shared" si="54"/>
        <v>0.43273231622746183</v>
      </c>
      <c r="U123" s="11">
        <f t="shared" si="55"/>
        <v>0.48497854077253216</v>
      </c>
      <c r="V123" s="11">
        <f t="shared" si="56"/>
        <v>0.917710856999994</v>
      </c>
      <c r="W123" s="11">
        <f t="shared" si="57"/>
        <v>0.32474964234620884</v>
      </c>
    </row>
    <row r="125" spans="1:23" ht="18" x14ac:dyDescent="0.35">
      <c r="A125" s="15" t="s">
        <v>32</v>
      </c>
    </row>
    <row r="126" spans="1:23" x14ac:dyDescent="0.3">
      <c r="B126" s="4" t="s">
        <v>1</v>
      </c>
      <c r="C126" s="4" t="s">
        <v>2</v>
      </c>
      <c r="D126" s="4" t="s">
        <v>3</v>
      </c>
      <c r="E126" s="4" t="s">
        <v>4</v>
      </c>
      <c r="F126" s="4" t="s">
        <v>5</v>
      </c>
      <c r="G126" s="4" t="s">
        <v>6</v>
      </c>
      <c r="H126" s="4" t="s">
        <v>7</v>
      </c>
      <c r="I126" s="4" t="s">
        <v>8</v>
      </c>
      <c r="J126" s="4" t="s">
        <v>9</v>
      </c>
      <c r="K126" s="4" t="s">
        <v>10</v>
      </c>
      <c r="L126" s="4" t="s">
        <v>11</v>
      </c>
      <c r="M126" s="4" t="s">
        <v>12</v>
      </c>
      <c r="N126" s="4" t="s">
        <v>13</v>
      </c>
      <c r="O126" s="4" t="s">
        <v>14</v>
      </c>
      <c r="P126" s="4" t="s">
        <v>15</v>
      </c>
      <c r="Q126" s="4" t="s">
        <v>16</v>
      </c>
      <c r="R126" s="4" t="s">
        <v>17</v>
      </c>
      <c r="S126" s="4" t="s">
        <v>18</v>
      </c>
      <c r="T126" s="4" t="s">
        <v>19</v>
      </c>
      <c r="U126" s="4" t="s">
        <v>20</v>
      </c>
      <c r="V126" s="4" t="s">
        <v>21</v>
      </c>
      <c r="W126" s="4" t="s">
        <v>22</v>
      </c>
    </row>
    <row r="127" spans="1:23" x14ac:dyDescent="0.3">
      <c r="A127" s="32" t="s">
        <v>0</v>
      </c>
      <c r="B127" s="5">
        <f>Batting!B11</f>
        <v>151</v>
      </c>
      <c r="C127" s="5">
        <f>Batting!C11</f>
        <v>470</v>
      </c>
      <c r="D127" s="5">
        <f>Batting!D11</f>
        <v>405</v>
      </c>
      <c r="E127" s="5">
        <f>Batting!E11</f>
        <v>73</v>
      </c>
      <c r="F127" s="5">
        <f>Batting!F11</f>
        <v>97</v>
      </c>
      <c r="G127" s="5">
        <f>Batting!G11</f>
        <v>86</v>
      </c>
      <c r="H127" s="5">
        <f>Batting!H11</f>
        <v>11</v>
      </c>
      <c r="I127" s="5">
        <f>Batting!I11</f>
        <v>0</v>
      </c>
      <c r="J127" s="5">
        <f>Batting!J11</f>
        <v>0</v>
      </c>
      <c r="K127" s="5">
        <f>Batting!K11</f>
        <v>50</v>
      </c>
      <c r="L127" s="5">
        <f>Batting!L11</f>
        <v>51</v>
      </c>
      <c r="M127" s="5">
        <f>Batting!M11</f>
        <v>7</v>
      </c>
      <c r="N127" s="5">
        <f>Batting!N11</f>
        <v>102</v>
      </c>
      <c r="O127" s="5">
        <f>Batting!O11</f>
        <v>6</v>
      </c>
      <c r="P127" s="5">
        <f>Batting!P11</f>
        <v>5</v>
      </c>
      <c r="Q127" s="5">
        <f>Batting!Q11</f>
        <v>1</v>
      </c>
      <c r="R127" s="5">
        <f>Batting!R11</f>
        <v>17</v>
      </c>
      <c r="S127" s="5">
        <f>Batting!S11</f>
        <v>1</v>
      </c>
      <c r="T127" s="6">
        <f>Batting!T11</f>
        <v>0.32835820895522388</v>
      </c>
      <c r="U127" s="6">
        <f>Batting!U11</f>
        <v>0.26666666666666666</v>
      </c>
      <c r="V127" s="6">
        <f>Batting!V11</f>
        <v>0.59502487562189055</v>
      </c>
      <c r="W127" s="6">
        <f>Batting!W11</f>
        <v>0.23950617283950618</v>
      </c>
    </row>
    <row r="128" spans="1:23" x14ac:dyDescent="0.3">
      <c r="A128" s="32" t="s">
        <v>24</v>
      </c>
      <c r="B128" s="5">
        <f>Batting!B22</f>
        <v>240</v>
      </c>
      <c r="C128" s="5">
        <f>Batting!C22</f>
        <v>980</v>
      </c>
      <c r="D128" s="5">
        <f>Batting!D22</f>
        <v>802</v>
      </c>
      <c r="E128" s="5">
        <f>Batting!E22</f>
        <v>190</v>
      </c>
      <c r="F128" s="5">
        <f>Batting!F22</f>
        <v>269</v>
      </c>
      <c r="G128" s="5">
        <f>Batting!G22</f>
        <v>190</v>
      </c>
      <c r="H128" s="16">
        <f>Batting!H22</f>
        <v>63</v>
      </c>
      <c r="I128" s="5">
        <f>Batting!I22</f>
        <v>5</v>
      </c>
      <c r="J128" s="5">
        <f>Batting!J22</f>
        <v>11</v>
      </c>
      <c r="K128" s="5">
        <f>Batting!K22</f>
        <v>192</v>
      </c>
      <c r="L128" s="5">
        <f>Batting!L22</f>
        <v>114</v>
      </c>
      <c r="M128" s="5">
        <f>Batting!M22</f>
        <v>3</v>
      </c>
      <c r="N128" s="5">
        <f>Batting!N22</f>
        <v>51</v>
      </c>
      <c r="O128" s="16">
        <f>Batting!O22</f>
        <v>55</v>
      </c>
      <c r="P128" s="5">
        <f>Batting!P22</f>
        <v>18</v>
      </c>
      <c r="Q128" s="5">
        <f>Batting!Q22</f>
        <v>10</v>
      </c>
      <c r="R128" s="16">
        <f>Batting!R22</f>
        <v>109</v>
      </c>
      <c r="S128" s="16">
        <f>Batting!S22</f>
        <v>18</v>
      </c>
      <c r="T128" s="6">
        <f>Batting!T22</f>
        <v>0.50930232558139532</v>
      </c>
      <c r="U128" s="6">
        <f>Batting!U22</f>
        <v>0.46758104738154616</v>
      </c>
      <c r="V128" s="6">
        <f>Batting!V22</f>
        <v>0.97688337296294148</v>
      </c>
      <c r="W128" s="6">
        <f>Batting!W22</f>
        <v>0.33541147132169574</v>
      </c>
    </row>
    <row r="129" spans="1:23" x14ac:dyDescent="0.3">
      <c r="A129" s="32" t="s">
        <v>25</v>
      </c>
      <c r="B129" s="5">
        <f>Batting!B31</f>
        <v>156</v>
      </c>
      <c r="C129" s="5">
        <f>Batting!C31</f>
        <v>584</v>
      </c>
      <c r="D129" s="5">
        <f>Batting!D31</f>
        <v>476</v>
      </c>
      <c r="E129" s="5">
        <f>Batting!E31</f>
        <v>138</v>
      </c>
      <c r="F129" s="5">
        <f>Batting!F31</f>
        <v>161</v>
      </c>
      <c r="G129" s="5">
        <f>Batting!G31</f>
        <v>127</v>
      </c>
      <c r="H129" s="5">
        <f>Batting!H31</f>
        <v>24</v>
      </c>
      <c r="I129" s="5">
        <f>Batting!I31</f>
        <v>8</v>
      </c>
      <c r="J129" s="5">
        <f>Batting!J31</f>
        <v>2</v>
      </c>
      <c r="K129" s="5">
        <f>Batting!K31</f>
        <v>52</v>
      </c>
      <c r="L129" s="5">
        <f>Batting!L31</f>
        <v>63</v>
      </c>
      <c r="M129" s="5">
        <f>Batting!M31</f>
        <v>7</v>
      </c>
      <c r="N129" s="5">
        <f>Batting!N31</f>
        <v>67</v>
      </c>
      <c r="O129" s="5">
        <f>Batting!O31</f>
        <v>34</v>
      </c>
      <c r="P129" s="16">
        <f>Batting!P31</f>
        <v>20</v>
      </c>
      <c r="Q129" s="5">
        <f>Batting!Q31</f>
        <v>16</v>
      </c>
      <c r="R129" s="5">
        <f>Batting!R31</f>
        <v>82</v>
      </c>
      <c r="S129" s="5">
        <f>Batting!S31</f>
        <v>8</v>
      </c>
      <c r="T129" s="6">
        <f>Batting!T31</f>
        <v>0.49903288201160539</v>
      </c>
      <c r="U129" s="6">
        <f>Batting!U31</f>
        <v>0.43487394957983194</v>
      </c>
      <c r="V129" s="6">
        <f>Batting!V31</f>
        <v>0.93390683159143739</v>
      </c>
      <c r="W129" s="6">
        <f>Batting!W31</f>
        <v>0.33823529411764708</v>
      </c>
    </row>
    <row r="130" spans="1:23" x14ac:dyDescent="0.3">
      <c r="A130" s="32" t="s">
        <v>26</v>
      </c>
      <c r="B130" s="5">
        <f>Batting!B42</f>
        <v>206</v>
      </c>
      <c r="C130" s="5">
        <f>Batting!C42</f>
        <v>814</v>
      </c>
      <c r="D130" s="5">
        <f>Batting!D42</f>
        <v>700</v>
      </c>
      <c r="E130" s="5">
        <f>Batting!E42</f>
        <v>150</v>
      </c>
      <c r="F130" s="5">
        <f>Batting!F42</f>
        <v>256</v>
      </c>
      <c r="G130" s="5">
        <f>Batting!G42</f>
        <v>153</v>
      </c>
      <c r="H130" s="5">
        <f>Batting!H42</f>
        <v>57</v>
      </c>
      <c r="I130" s="5">
        <f>Batting!I42</f>
        <v>1</v>
      </c>
      <c r="J130" s="16">
        <f>Batting!J42</f>
        <v>45</v>
      </c>
      <c r="K130" s="5">
        <f>Batting!K42</f>
        <v>207</v>
      </c>
      <c r="L130" s="5">
        <f>Batting!L42</f>
        <v>70</v>
      </c>
      <c r="M130" s="5">
        <f>Batting!M42</f>
        <v>4</v>
      </c>
      <c r="N130" s="5">
        <f>Batting!N42</f>
        <v>135</v>
      </c>
      <c r="O130" s="5">
        <f>Batting!O42</f>
        <v>37</v>
      </c>
      <c r="P130" s="5">
        <f>Batting!P42</f>
        <v>14</v>
      </c>
      <c r="Q130" s="5">
        <f>Batting!Q42</f>
        <v>18</v>
      </c>
      <c r="R130" s="5">
        <f>Batting!R42</f>
        <v>6</v>
      </c>
      <c r="S130" s="5">
        <f>Batting!S42</f>
        <v>0</v>
      </c>
      <c r="T130" s="6">
        <f>Batting!T42</f>
        <v>0.48987854251012147</v>
      </c>
      <c r="U130" s="17">
        <f>Batting!U42</f>
        <v>0.6428571428571429</v>
      </c>
      <c r="V130" s="17">
        <f>Batting!V42</f>
        <v>1.1327356853672643</v>
      </c>
      <c r="W130" s="17">
        <f>Batting!W42</f>
        <v>0.36571428571428571</v>
      </c>
    </row>
    <row r="131" spans="1:23" x14ac:dyDescent="0.3">
      <c r="A131" s="32" t="s">
        <v>60</v>
      </c>
      <c r="B131" s="5">
        <f>Batting!B50</f>
        <v>25</v>
      </c>
      <c r="C131" s="5">
        <f>Batting!C50</f>
        <v>76</v>
      </c>
      <c r="D131" s="5">
        <f>Batting!D50</f>
        <v>65</v>
      </c>
      <c r="E131" s="5">
        <f>Batting!E50</f>
        <v>13</v>
      </c>
      <c r="F131" s="5">
        <f>Batting!F50</f>
        <v>16</v>
      </c>
      <c r="G131" s="5">
        <f>Batting!G50</f>
        <v>14</v>
      </c>
      <c r="H131" s="5">
        <f>Batting!H50</f>
        <v>2</v>
      </c>
      <c r="I131" s="5">
        <f>Batting!I50</f>
        <v>0</v>
      </c>
      <c r="J131" s="5">
        <f>Batting!J50</f>
        <v>0</v>
      </c>
      <c r="K131" s="5">
        <f>Batting!K50</f>
        <v>1</v>
      </c>
      <c r="L131" s="5">
        <f>Batting!L50</f>
        <v>5</v>
      </c>
      <c r="M131" s="5">
        <f>Batting!M50</f>
        <v>3</v>
      </c>
      <c r="N131" s="16">
        <f>Batting!N50</f>
        <v>11</v>
      </c>
      <c r="O131" s="5">
        <f>Batting!O50</f>
        <v>3</v>
      </c>
      <c r="P131" s="5">
        <f>Batting!P50</f>
        <v>1</v>
      </c>
      <c r="Q131" s="5">
        <f>Batting!Q50</f>
        <v>0</v>
      </c>
      <c r="R131" s="5">
        <f>Batting!R50</f>
        <v>0</v>
      </c>
      <c r="S131" s="5">
        <f>Batting!S50</f>
        <v>0</v>
      </c>
      <c r="T131" s="6">
        <f>Batting!T50</f>
        <v>0.31578947368421051</v>
      </c>
      <c r="U131" s="6">
        <f>Batting!U50</f>
        <v>0.27692307692307694</v>
      </c>
      <c r="V131" s="6">
        <f>Batting!V50</f>
        <v>0.59271255060728745</v>
      </c>
      <c r="W131" s="6">
        <f>Batting!W50</f>
        <v>0.24615384615384617</v>
      </c>
    </row>
    <row r="132" spans="1:23" x14ac:dyDescent="0.3">
      <c r="A132" s="32" t="s">
        <v>28</v>
      </c>
      <c r="B132" s="5">
        <f>Batting!B61</f>
        <v>139</v>
      </c>
      <c r="C132" s="5">
        <f>Batting!C61</f>
        <v>499</v>
      </c>
      <c r="D132" s="5">
        <f>Batting!D61</f>
        <v>438</v>
      </c>
      <c r="E132" s="5">
        <f>Batting!E61</f>
        <v>65</v>
      </c>
      <c r="F132" s="5">
        <f>Batting!F61</f>
        <v>115</v>
      </c>
      <c r="G132" s="5">
        <f>Batting!G61</f>
        <v>79</v>
      </c>
      <c r="H132" s="5">
        <f>Batting!H61</f>
        <v>28</v>
      </c>
      <c r="I132" s="5">
        <f>Batting!I61</f>
        <v>1</v>
      </c>
      <c r="J132" s="5">
        <f>Batting!J61</f>
        <v>7</v>
      </c>
      <c r="K132" s="5">
        <f>Batting!K61</f>
        <v>75</v>
      </c>
      <c r="L132" s="5">
        <f>Batting!L61</f>
        <v>54</v>
      </c>
      <c r="M132" s="5">
        <f>Batting!M61</f>
        <v>3</v>
      </c>
      <c r="N132" s="5">
        <f>Batting!N61</f>
        <v>80</v>
      </c>
      <c r="O132" s="5">
        <f>Batting!O61</f>
        <v>3</v>
      </c>
      <c r="P132" s="5">
        <f>Batting!P61</f>
        <v>4</v>
      </c>
      <c r="Q132" s="5">
        <f>Batting!Q61</f>
        <v>10</v>
      </c>
      <c r="R132" s="5">
        <f>Batting!R61</f>
        <v>8</v>
      </c>
      <c r="S132" s="5">
        <f>Batting!S61</f>
        <v>0</v>
      </c>
      <c r="T132" s="6">
        <f>Batting!T61</f>
        <v>0.38738738738738737</v>
      </c>
      <c r="U132" s="6">
        <f>Batting!U61</f>
        <v>0.37899543378995432</v>
      </c>
      <c r="V132" s="6">
        <f>Batting!V61</f>
        <v>0.76638282117734169</v>
      </c>
      <c r="W132" s="6">
        <f>Batting!W61</f>
        <v>0.26255707762557079</v>
      </c>
    </row>
    <row r="133" spans="1:23" x14ac:dyDescent="0.3">
      <c r="A133" s="32" t="s">
        <v>57</v>
      </c>
      <c r="B133" s="5">
        <f>Batting!B70</f>
        <v>150</v>
      </c>
      <c r="C133" s="5">
        <f>Batting!C70</f>
        <v>562</v>
      </c>
      <c r="D133" s="5">
        <f>Batting!D70</f>
        <v>467</v>
      </c>
      <c r="E133" s="5">
        <f>Batting!E70</f>
        <v>78</v>
      </c>
      <c r="F133" s="5">
        <f>Batting!F70</f>
        <v>135</v>
      </c>
      <c r="G133" s="5">
        <f>Batting!G70</f>
        <v>101</v>
      </c>
      <c r="H133" s="5">
        <f>Batting!H70</f>
        <v>28</v>
      </c>
      <c r="I133" s="5">
        <f>Batting!I70</f>
        <v>2</v>
      </c>
      <c r="J133" s="5">
        <f>Batting!J70</f>
        <v>4</v>
      </c>
      <c r="K133" s="5">
        <f>Batting!K70</f>
        <v>83</v>
      </c>
      <c r="L133" s="5">
        <f>Batting!L70</f>
        <v>70</v>
      </c>
      <c r="M133" s="16">
        <f>Batting!M70</f>
        <v>11</v>
      </c>
      <c r="N133" s="5">
        <f>Batting!N70</f>
        <v>79</v>
      </c>
      <c r="O133" s="5">
        <f>Batting!O70</f>
        <v>16</v>
      </c>
      <c r="P133" s="5">
        <f>Batting!P70</f>
        <v>16</v>
      </c>
      <c r="Q133" s="5">
        <f>Batting!Q70</f>
        <v>18</v>
      </c>
      <c r="R133" s="5">
        <f>Batting!R70</f>
        <v>21</v>
      </c>
      <c r="S133" s="5">
        <f>Batting!S70</f>
        <v>6</v>
      </c>
      <c r="T133" s="6">
        <f>Batting!T70</f>
        <v>0.44736842105263158</v>
      </c>
      <c r="U133" s="6">
        <f>Batting!U70</f>
        <v>0.38329764453961457</v>
      </c>
      <c r="V133" s="6">
        <f>Batting!V70</f>
        <v>0.83066606559224621</v>
      </c>
      <c r="W133" s="6">
        <f>Batting!W70</f>
        <v>0.28907922912205569</v>
      </c>
    </row>
    <row r="134" spans="1:23" x14ac:dyDescent="0.3">
      <c r="A134" s="32" t="s">
        <v>29</v>
      </c>
      <c r="B134" s="5">
        <f>Batting!B79</f>
        <v>192</v>
      </c>
      <c r="C134" s="5">
        <f>Batting!C79</f>
        <v>726</v>
      </c>
      <c r="D134" s="5">
        <f>Batting!D79</f>
        <v>626</v>
      </c>
      <c r="E134" s="5">
        <f>Batting!E79</f>
        <v>135</v>
      </c>
      <c r="F134" s="5">
        <f>Batting!F79</f>
        <v>174</v>
      </c>
      <c r="G134" s="5">
        <f>Batting!G79</f>
        <v>106</v>
      </c>
      <c r="H134" s="5">
        <f>Batting!H79</f>
        <v>53</v>
      </c>
      <c r="I134" s="5">
        <f>Batting!I79</f>
        <v>3</v>
      </c>
      <c r="J134" s="5">
        <f>Batting!J79</f>
        <v>12</v>
      </c>
      <c r="K134" s="5">
        <f>Batting!K79</f>
        <v>92</v>
      </c>
      <c r="L134" s="5">
        <f>Batting!L79</f>
        <v>72</v>
      </c>
      <c r="M134" s="5">
        <f>Batting!M79</f>
        <v>1</v>
      </c>
      <c r="N134" s="5">
        <f>Batting!N79</f>
        <v>151</v>
      </c>
      <c r="O134" s="5">
        <f>Batting!O79</f>
        <v>24</v>
      </c>
      <c r="P134" s="5">
        <f>Batting!P79</f>
        <v>15</v>
      </c>
      <c r="Q134" s="5">
        <f>Batting!Q79</f>
        <v>15</v>
      </c>
      <c r="R134" s="5">
        <f>Batting!R79</f>
        <v>36</v>
      </c>
      <c r="S134" s="5">
        <f>Batting!S79</f>
        <v>2</v>
      </c>
      <c r="T134" s="6">
        <f>Batting!T79</f>
        <v>0.41474654377880182</v>
      </c>
      <c r="U134" s="6">
        <f>Batting!U79</f>
        <v>0.42971246006389774</v>
      </c>
      <c r="V134" s="6">
        <f>Batting!V79</f>
        <v>0.84445900384269956</v>
      </c>
      <c r="W134" s="6">
        <f>Batting!W79</f>
        <v>0.27795527156549521</v>
      </c>
    </row>
    <row r="135" spans="1:23" x14ac:dyDescent="0.3">
      <c r="A135" s="32" t="s">
        <v>63</v>
      </c>
      <c r="B135" s="5">
        <f>Batting!B90</f>
        <v>224</v>
      </c>
      <c r="C135" s="5">
        <f>Batting!C90</f>
        <v>861</v>
      </c>
      <c r="D135" s="5">
        <f>Batting!D90</f>
        <v>771</v>
      </c>
      <c r="E135" s="5">
        <f>Batting!E90</f>
        <v>182</v>
      </c>
      <c r="F135" s="5">
        <f>Batting!F90</f>
        <v>248</v>
      </c>
      <c r="G135" s="5">
        <f>Batting!G90</f>
        <v>193</v>
      </c>
      <c r="H135" s="5">
        <f>Batting!H90</f>
        <v>39</v>
      </c>
      <c r="I135" s="5">
        <f>Batting!I90</f>
        <v>9</v>
      </c>
      <c r="J135" s="5">
        <f>Batting!J90</f>
        <v>7</v>
      </c>
      <c r="K135" s="5">
        <f>Batting!K90</f>
        <v>144</v>
      </c>
      <c r="L135" s="5">
        <f>Batting!L90</f>
        <v>70</v>
      </c>
      <c r="M135" s="5">
        <f>Batting!M90</f>
        <v>3</v>
      </c>
      <c r="N135" s="5">
        <f>Batting!N90</f>
        <v>84</v>
      </c>
      <c r="O135" s="5">
        <f>Batting!O90</f>
        <v>13</v>
      </c>
      <c r="P135" s="5">
        <f>Batting!P90</f>
        <v>18</v>
      </c>
      <c r="Q135" s="16">
        <f>Batting!Q90</f>
        <v>28</v>
      </c>
      <c r="R135" s="5">
        <f>Batting!R90</f>
        <v>87</v>
      </c>
      <c r="S135" s="5">
        <f>Batting!S90</f>
        <v>3</v>
      </c>
      <c r="T135" s="6">
        <f>Batting!T90</f>
        <v>0.42058449809402798</v>
      </c>
      <c r="U135" s="6">
        <f>Batting!U90</f>
        <v>0.42282749675745784</v>
      </c>
      <c r="V135" s="6">
        <f>Batting!V90</f>
        <v>0.84341199485148577</v>
      </c>
      <c r="W135" s="6">
        <f>Batting!W90</f>
        <v>0.32166018158236059</v>
      </c>
    </row>
    <row r="136" spans="1:23" x14ac:dyDescent="0.3">
      <c r="A136" s="32" t="s">
        <v>30</v>
      </c>
      <c r="B136" s="16">
        <f>Batting!B101</f>
        <v>256</v>
      </c>
      <c r="C136" s="16">
        <f>Batting!C101</f>
        <v>1011</v>
      </c>
      <c r="D136" s="16">
        <f>Batting!D101</f>
        <v>842</v>
      </c>
      <c r="E136" s="5">
        <f>Batting!E101</f>
        <v>168</v>
      </c>
      <c r="F136" s="16">
        <f>Batting!F101</f>
        <v>296</v>
      </c>
      <c r="G136" s="16">
        <f>Batting!G101</f>
        <v>217</v>
      </c>
      <c r="H136" s="5">
        <f>Batting!H101</f>
        <v>61</v>
      </c>
      <c r="I136" s="5">
        <f>Batting!I101</f>
        <v>3</v>
      </c>
      <c r="J136" s="5">
        <f>Batting!J101</f>
        <v>15</v>
      </c>
      <c r="K136" s="16">
        <f>Batting!K101</f>
        <v>219</v>
      </c>
      <c r="L136" s="16">
        <f>Batting!L101</f>
        <v>133</v>
      </c>
      <c r="M136" s="16">
        <f>Batting!M101</f>
        <v>11</v>
      </c>
      <c r="N136" s="5">
        <f>Batting!N101</f>
        <v>57</v>
      </c>
      <c r="O136" s="5">
        <f>Batting!O101</f>
        <v>24</v>
      </c>
      <c r="P136" s="5">
        <f>Batting!P101</f>
        <v>12</v>
      </c>
      <c r="Q136" s="5">
        <f>Batting!Q101</f>
        <v>12</v>
      </c>
      <c r="R136" s="5">
        <f>Batting!R101</f>
        <v>45</v>
      </c>
      <c r="S136" s="5">
        <f>Batting!S101</f>
        <v>4</v>
      </c>
      <c r="T136" s="17">
        <f>Batting!T101</f>
        <v>0.51653363740022806</v>
      </c>
      <c r="U136" s="6">
        <f>Batting!U101</f>
        <v>0.48456057007125891</v>
      </c>
      <c r="V136" s="6">
        <f>Batting!V101</f>
        <v>1.001094207471487</v>
      </c>
      <c r="W136" s="6">
        <f>Batting!W101</f>
        <v>0.35154394299287411</v>
      </c>
    </row>
    <row r="137" spans="1:23" x14ac:dyDescent="0.3">
      <c r="A137" s="32" t="s">
        <v>61</v>
      </c>
      <c r="B137" s="5">
        <f>Batting!B112</f>
        <v>144</v>
      </c>
      <c r="C137" s="5">
        <f>Batting!C112</f>
        <v>451</v>
      </c>
      <c r="D137" s="5">
        <f>Batting!D112</f>
        <v>404</v>
      </c>
      <c r="E137" s="5">
        <f>Batting!E112</f>
        <v>66</v>
      </c>
      <c r="F137" s="5">
        <f>Batting!F112</f>
        <v>111</v>
      </c>
      <c r="G137" s="5">
        <f>Batting!G112</f>
        <v>91</v>
      </c>
      <c r="H137" s="5">
        <f>Batting!H112</f>
        <v>17</v>
      </c>
      <c r="I137" s="5">
        <f>Batting!I112</f>
        <v>3</v>
      </c>
      <c r="J137" s="5">
        <f>Batting!J112</f>
        <v>0</v>
      </c>
      <c r="K137" s="5">
        <f>Batting!K112</f>
        <v>44</v>
      </c>
      <c r="L137" s="5">
        <f>Batting!L112</f>
        <v>31</v>
      </c>
      <c r="M137" s="5">
        <f>Batting!M112</f>
        <v>8</v>
      </c>
      <c r="N137" s="5">
        <f>Batting!N112</f>
        <v>74</v>
      </c>
      <c r="O137" s="5">
        <f>Batting!O112</f>
        <v>8</v>
      </c>
      <c r="P137" s="5">
        <f>Batting!P112</f>
        <v>9</v>
      </c>
      <c r="Q137" s="5">
        <f>Batting!Q112</f>
        <v>8</v>
      </c>
      <c r="R137" s="5">
        <f>Batting!R112</f>
        <v>10</v>
      </c>
      <c r="S137" s="5">
        <f>Batting!S112</f>
        <v>1</v>
      </c>
      <c r="T137" s="31">
        <f>Batting!T112</f>
        <v>0.35714285714285715</v>
      </c>
      <c r="U137" s="31">
        <f>Batting!U112</f>
        <v>0.3316831683168317</v>
      </c>
      <c r="V137" s="31">
        <f>Batting!V112</f>
        <v>0.68882602545968885</v>
      </c>
      <c r="W137" s="31">
        <f>Batting!W112</f>
        <v>0.27475247524752477</v>
      </c>
    </row>
    <row r="138" spans="1:23" x14ac:dyDescent="0.3">
      <c r="A138" s="32" t="s">
        <v>59</v>
      </c>
      <c r="B138" s="8">
        <f>Batting!B123</f>
        <v>222</v>
      </c>
      <c r="C138" s="8">
        <f>Batting!C123</f>
        <v>795</v>
      </c>
      <c r="D138" s="8">
        <f>Batting!D123</f>
        <v>699</v>
      </c>
      <c r="E138" s="16">
        <f>Batting!E123</f>
        <v>209</v>
      </c>
      <c r="F138" s="8">
        <f>Batting!F123</f>
        <v>227</v>
      </c>
      <c r="G138" s="8">
        <f>Batting!G123</f>
        <v>155</v>
      </c>
      <c r="H138" s="8">
        <f>Batting!H123</f>
        <v>41</v>
      </c>
      <c r="I138" s="16">
        <f>Batting!I123</f>
        <v>22</v>
      </c>
      <c r="J138" s="8">
        <f>Batting!J123</f>
        <v>9</v>
      </c>
      <c r="K138" s="8">
        <f>Batting!K123</f>
        <v>122</v>
      </c>
      <c r="L138" s="8">
        <f>Batting!L123</f>
        <v>71</v>
      </c>
      <c r="M138" s="8">
        <f>Batting!M123</f>
        <v>8</v>
      </c>
      <c r="N138" s="8">
        <f>Batting!N123</f>
        <v>127</v>
      </c>
      <c r="O138" s="8">
        <f>Batting!O123</f>
        <v>14</v>
      </c>
      <c r="P138" s="8">
        <f>Batting!P123</f>
        <v>12</v>
      </c>
      <c r="Q138" s="8">
        <f>Batting!Q123</f>
        <v>7</v>
      </c>
      <c r="R138" s="8">
        <f>Batting!R123</f>
        <v>48</v>
      </c>
      <c r="S138" s="8">
        <f>Batting!S123</f>
        <v>3</v>
      </c>
      <c r="T138" s="8">
        <f>Batting!T123</f>
        <v>0.43273231622746183</v>
      </c>
      <c r="U138" s="8">
        <f>Batting!U123</f>
        <v>0.48497854077253216</v>
      </c>
      <c r="V138" s="8">
        <f>Batting!V123</f>
        <v>0.917710856999994</v>
      </c>
      <c r="W138" s="8">
        <f>Batting!W123</f>
        <v>0.32474964234620884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49431-56AA-48FA-B5E6-4C8EE9F05B0A}">
  <dimension ref="A1:Q109"/>
  <sheetViews>
    <sheetView showGridLines="0" workbookViewId="0"/>
  </sheetViews>
  <sheetFormatPr defaultColWidth="12.88671875" defaultRowHeight="14.4" x14ac:dyDescent="0.3"/>
  <cols>
    <col min="1" max="1" width="17.44140625" customWidth="1"/>
    <col min="2" max="4" width="4.77734375" customWidth="1"/>
    <col min="5" max="5" width="7.44140625" customWidth="1"/>
    <col min="6" max="6" width="4.88671875" customWidth="1"/>
    <col min="7" max="15" width="4.77734375" customWidth="1"/>
    <col min="16" max="16" width="6.5546875" style="18" customWidth="1"/>
    <col min="17" max="17" width="5.77734375" style="18" customWidth="1"/>
    <col min="18" max="18" width="5.77734375" customWidth="1"/>
  </cols>
  <sheetData>
    <row r="1" spans="1:17" ht="23.4" x14ac:dyDescent="0.45">
      <c r="F1" s="1" t="s">
        <v>62</v>
      </c>
    </row>
    <row r="2" spans="1:17" ht="18" x14ac:dyDescent="0.35">
      <c r="F2" s="2" t="s">
        <v>55</v>
      </c>
    </row>
    <row r="4" spans="1:17" ht="15.6" x14ac:dyDescent="0.3">
      <c r="A4" s="3" t="s">
        <v>33</v>
      </c>
      <c r="B4" s="4" t="s">
        <v>34</v>
      </c>
      <c r="C4" s="4" t="s">
        <v>35</v>
      </c>
      <c r="D4" s="4" t="s">
        <v>36</v>
      </c>
      <c r="E4" s="19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4" t="s">
        <v>44</v>
      </c>
      <c r="M4" s="4" t="s">
        <v>45</v>
      </c>
      <c r="N4" s="4" t="s">
        <v>46</v>
      </c>
      <c r="O4" s="4" t="s">
        <v>47</v>
      </c>
      <c r="P4" s="20" t="s">
        <v>48</v>
      </c>
      <c r="Q4" s="20" t="s">
        <v>49</v>
      </c>
    </row>
    <row r="5" spans="1:17" x14ac:dyDescent="0.3">
      <c r="A5" s="35">
        <v>2014</v>
      </c>
      <c r="B5" s="28">
        <v>11</v>
      </c>
      <c r="C5" s="28">
        <v>9</v>
      </c>
      <c r="D5" s="28">
        <v>1</v>
      </c>
      <c r="E5" s="28">
        <v>57</v>
      </c>
      <c r="F5" s="28">
        <v>24</v>
      </c>
      <c r="G5" s="28">
        <v>59</v>
      </c>
      <c r="H5" s="28">
        <v>2</v>
      </c>
      <c r="I5" s="28">
        <v>33</v>
      </c>
      <c r="J5" s="28">
        <v>27</v>
      </c>
      <c r="K5" s="28">
        <v>2</v>
      </c>
      <c r="L5" s="28">
        <v>0</v>
      </c>
      <c r="M5" s="28">
        <v>4</v>
      </c>
      <c r="N5" s="28">
        <v>3</v>
      </c>
      <c r="O5" s="28">
        <v>0</v>
      </c>
      <c r="P5" s="21">
        <f t="shared" ref="P5:P11" si="0">(F5*9)/E5</f>
        <v>3.7894736842105261</v>
      </c>
      <c r="Q5" s="21">
        <f t="shared" ref="Q5:Q11" si="1">(G5+J5)/E5</f>
        <v>1.5087719298245614</v>
      </c>
    </row>
    <row r="6" spans="1:17" x14ac:dyDescent="0.3">
      <c r="A6" s="35">
        <v>2015</v>
      </c>
      <c r="B6" s="28">
        <v>14</v>
      </c>
      <c r="C6" s="28">
        <v>13</v>
      </c>
      <c r="D6" s="28">
        <v>2</v>
      </c>
      <c r="E6" s="34">
        <v>76.66</v>
      </c>
      <c r="F6" s="28">
        <v>25</v>
      </c>
      <c r="G6" s="28">
        <v>62</v>
      </c>
      <c r="H6" s="28">
        <v>2</v>
      </c>
      <c r="I6" s="28">
        <v>34</v>
      </c>
      <c r="J6" s="28">
        <v>20</v>
      </c>
      <c r="K6" s="28">
        <v>4</v>
      </c>
      <c r="L6" s="28">
        <v>0</v>
      </c>
      <c r="M6" s="28">
        <v>6</v>
      </c>
      <c r="N6" s="28">
        <v>2</v>
      </c>
      <c r="O6" s="28">
        <v>0</v>
      </c>
      <c r="P6" s="21">
        <f t="shared" si="0"/>
        <v>2.9350378293764678</v>
      </c>
      <c r="Q6" s="21">
        <f t="shared" si="1"/>
        <v>1.0696582311505349</v>
      </c>
    </row>
    <row r="7" spans="1:17" x14ac:dyDescent="0.3">
      <c r="A7" s="35">
        <v>2016</v>
      </c>
      <c r="B7" s="28">
        <v>14</v>
      </c>
      <c r="C7" s="28">
        <v>12</v>
      </c>
      <c r="D7" s="28">
        <v>0</v>
      </c>
      <c r="E7" s="34">
        <v>58.66</v>
      </c>
      <c r="F7" s="28">
        <v>58</v>
      </c>
      <c r="G7" s="28">
        <v>88</v>
      </c>
      <c r="H7" s="28">
        <v>6</v>
      </c>
      <c r="I7" s="28">
        <v>27</v>
      </c>
      <c r="J7" s="28">
        <v>13</v>
      </c>
      <c r="K7" s="28">
        <v>4</v>
      </c>
      <c r="L7" s="28">
        <v>0</v>
      </c>
      <c r="M7" s="28">
        <v>1</v>
      </c>
      <c r="N7" s="28">
        <v>9</v>
      </c>
      <c r="O7" s="28">
        <v>0</v>
      </c>
      <c r="P7" s="21">
        <f t="shared" si="0"/>
        <v>8.8987384930105691</v>
      </c>
      <c r="Q7" s="21">
        <f t="shared" si="1"/>
        <v>1.7217865666553018</v>
      </c>
    </row>
    <row r="8" spans="1:17" x14ac:dyDescent="0.3">
      <c r="A8" s="35">
        <v>2017</v>
      </c>
      <c r="B8" s="28">
        <v>14</v>
      </c>
      <c r="C8" s="28">
        <v>8</v>
      </c>
      <c r="D8" s="28">
        <v>0</v>
      </c>
      <c r="E8" s="34">
        <v>61.66</v>
      </c>
      <c r="F8" s="28">
        <v>26</v>
      </c>
      <c r="G8" s="28">
        <v>63</v>
      </c>
      <c r="H8" s="28">
        <v>4</v>
      </c>
      <c r="I8" s="28">
        <v>27</v>
      </c>
      <c r="J8" s="28">
        <v>29</v>
      </c>
      <c r="K8" s="28">
        <v>8</v>
      </c>
      <c r="L8" s="28">
        <v>5</v>
      </c>
      <c r="M8" s="28">
        <v>5</v>
      </c>
      <c r="N8" s="28">
        <v>2</v>
      </c>
      <c r="O8" s="28">
        <v>0</v>
      </c>
      <c r="P8" s="21">
        <f t="shared" si="0"/>
        <v>3.7950048653908532</v>
      </c>
      <c r="Q8" s="21">
        <f t="shared" si="1"/>
        <v>1.4920531949399936</v>
      </c>
    </row>
    <row r="9" spans="1:17" x14ac:dyDescent="0.3">
      <c r="A9" s="35">
        <v>2018</v>
      </c>
      <c r="B9" s="28">
        <v>14</v>
      </c>
      <c r="C9" s="28">
        <v>12</v>
      </c>
      <c r="D9" s="28">
        <v>3</v>
      </c>
      <c r="E9" s="34">
        <v>69.33</v>
      </c>
      <c r="F9" s="28">
        <v>37</v>
      </c>
      <c r="G9" s="28">
        <v>76</v>
      </c>
      <c r="H9" s="28">
        <v>4</v>
      </c>
      <c r="I9" s="28">
        <v>40</v>
      </c>
      <c r="J9" s="28">
        <v>24</v>
      </c>
      <c r="K9" s="28">
        <v>9</v>
      </c>
      <c r="L9" s="28">
        <v>5</v>
      </c>
      <c r="M9" s="28">
        <v>6</v>
      </c>
      <c r="N9" s="28">
        <v>3</v>
      </c>
      <c r="O9" s="28">
        <v>1</v>
      </c>
      <c r="P9" s="21">
        <f t="shared" si="0"/>
        <v>4.8031155344006926</v>
      </c>
      <c r="Q9" s="21">
        <f t="shared" si="1"/>
        <v>1.4423770373575653</v>
      </c>
    </row>
    <row r="10" spans="1:17" x14ac:dyDescent="0.3">
      <c r="A10" s="35">
        <v>2019</v>
      </c>
      <c r="B10" s="28">
        <v>9</v>
      </c>
      <c r="C10" s="28">
        <v>9</v>
      </c>
      <c r="D10" s="28">
        <v>1</v>
      </c>
      <c r="E10" s="34">
        <v>42.666666666666664</v>
      </c>
      <c r="F10" s="28">
        <v>22</v>
      </c>
      <c r="G10" s="28">
        <v>58</v>
      </c>
      <c r="H10" s="28">
        <v>3</v>
      </c>
      <c r="I10" s="28">
        <v>24</v>
      </c>
      <c r="J10" s="28">
        <v>11</v>
      </c>
      <c r="K10" s="28">
        <v>2</v>
      </c>
      <c r="L10" s="28">
        <v>1</v>
      </c>
      <c r="M10" s="28">
        <v>2</v>
      </c>
      <c r="N10" s="28">
        <v>1</v>
      </c>
      <c r="O10" s="28">
        <v>0</v>
      </c>
      <c r="P10" s="21">
        <f t="shared" si="0"/>
        <v>4.640625</v>
      </c>
      <c r="Q10" s="21">
        <f t="shared" si="1"/>
        <v>1.6171875</v>
      </c>
    </row>
    <row r="11" spans="1:17" x14ac:dyDescent="0.3">
      <c r="A11" s="35">
        <v>2022</v>
      </c>
      <c r="B11" s="28">
        <f>2+1</f>
        <v>3</v>
      </c>
      <c r="C11" s="28">
        <v>1</v>
      </c>
      <c r="D11" s="28">
        <v>0</v>
      </c>
      <c r="E11" s="34">
        <f>4+2.6666</f>
        <v>6.6665999999999999</v>
      </c>
      <c r="F11" s="28">
        <v>4</v>
      </c>
      <c r="G11" s="28">
        <f>3+6</f>
        <v>9</v>
      </c>
      <c r="H11" s="28">
        <v>0</v>
      </c>
      <c r="I11" s="28">
        <f>4+2</f>
        <v>6</v>
      </c>
      <c r="J11" s="28">
        <f>11</f>
        <v>11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39">
        <f t="shared" si="0"/>
        <v>5.4000540005400053</v>
      </c>
      <c r="Q11" s="39">
        <f t="shared" si="1"/>
        <v>3.0000300003000029</v>
      </c>
    </row>
    <row r="12" spans="1:17" x14ac:dyDescent="0.3">
      <c r="A12" s="35" t="s">
        <v>23</v>
      </c>
      <c r="B12" s="36">
        <f>SUM(B5:B11)</f>
        <v>79</v>
      </c>
      <c r="C12" s="36">
        <f t="shared" ref="C12:O12" si="2">SUM(C5:C11)</f>
        <v>64</v>
      </c>
      <c r="D12" s="36">
        <f t="shared" si="2"/>
        <v>7</v>
      </c>
      <c r="E12" s="37">
        <f t="shared" si="2"/>
        <v>372.6432666666667</v>
      </c>
      <c r="F12" s="36">
        <f t="shared" si="2"/>
        <v>196</v>
      </c>
      <c r="G12" s="36">
        <f t="shared" si="2"/>
        <v>415</v>
      </c>
      <c r="H12" s="36">
        <f t="shared" si="2"/>
        <v>21</v>
      </c>
      <c r="I12" s="36">
        <f t="shared" si="2"/>
        <v>191</v>
      </c>
      <c r="J12" s="36">
        <f t="shared" si="2"/>
        <v>135</v>
      </c>
      <c r="K12" s="36">
        <f t="shared" si="2"/>
        <v>29</v>
      </c>
      <c r="L12" s="36">
        <f t="shared" si="2"/>
        <v>11</v>
      </c>
      <c r="M12" s="36">
        <f t="shared" si="2"/>
        <v>24</v>
      </c>
      <c r="N12" s="36">
        <f t="shared" si="2"/>
        <v>20</v>
      </c>
      <c r="O12" s="36">
        <f t="shared" si="2"/>
        <v>1</v>
      </c>
      <c r="P12" s="20">
        <f>(F12*9)/E12</f>
        <v>4.7337498293721119</v>
      </c>
      <c r="Q12" s="20">
        <f>(G12+J12)/E12</f>
        <v>1.4759424071171552</v>
      </c>
    </row>
    <row r="13" spans="1:17" x14ac:dyDescent="0.3">
      <c r="A13" s="35"/>
      <c r="B13" s="36"/>
      <c r="C13" s="36"/>
      <c r="D13" s="36"/>
      <c r="E13" s="37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20"/>
      <c r="Q13" s="20"/>
    </row>
    <row r="15" spans="1:17" ht="15.6" x14ac:dyDescent="0.3">
      <c r="A15" s="3" t="s">
        <v>0</v>
      </c>
      <c r="B15" s="4" t="s">
        <v>34</v>
      </c>
      <c r="C15" s="4" t="s">
        <v>35</v>
      </c>
      <c r="D15" s="4" t="s">
        <v>36</v>
      </c>
      <c r="E15" s="19" t="s">
        <v>37</v>
      </c>
      <c r="F15" s="4" t="s">
        <v>38</v>
      </c>
      <c r="G15" s="4" t="s">
        <v>39</v>
      </c>
      <c r="H15" s="4" t="s">
        <v>40</v>
      </c>
      <c r="I15" s="4" t="s">
        <v>41</v>
      </c>
      <c r="J15" s="4" t="s">
        <v>42</v>
      </c>
      <c r="K15" s="4" t="s">
        <v>43</v>
      </c>
      <c r="L15" s="4" t="s">
        <v>44</v>
      </c>
      <c r="M15" s="4" t="s">
        <v>45</v>
      </c>
      <c r="N15" s="4" t="s">
        <v>46</v>
      </c>
      <c r="O15" s="4" t="s">
        <v>47</v>
      </c>
      <c r="P15" s="20" t="s">
        <v>48</v>
      </c>
      <c r="Q15" s="20" t="s">
        <v>49</v>
      </c>
    </row>
    <row r="16" spans="1:17" x14ac:dyDescent="0.3">
      <c r="A16" s="4">
        <v>2013</v>
      </c>
      <c r="B16" s="5">
        <v>1</v>
      </c>
      <c r="C16" s="5">
        <v>1</v>
      </c>
      <c r="D16" s="5">
        <v>0</v>
      </c>
      <c r="E16" s="5">
        <v>3</v>
      </c>
      <c r="F16" s="5">
        <v>3</v>
      </c>
      <c r="G16" s="5">
        <v>5</v>
      </c>
      <c r="H16" s="5">
        <v>0</v>
      </c>
      <c r="I16" s="5">
        <v>0</v>
      </c>
      <c r="J16" s="5">
        <v>4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23">
        <f t="shared" ref="P16:P22" si="3">F16*9/E16</f>
        <v>9</v>
      </c>
      <c r="Q16" s="23">
        <f t="shared" ref="Q16:Q22" si="4">(G16+J16)/E16</f>
        <v>3</v>
      </c>
    </row>
    <row r="17" spans="1:17" x14ac:dyDescent="0.3">
      <c r="A17" s="4">
        <v>2015</v>
      </c>
      <c r="B17" s="8">
        <v>1</v>
      </c>
      <c r="C17" s="8">
        <v>0</v>
      </c>
      <c r="D17" s="8">
        <v>0</v>
      </c>
      <c r="E17" s="8">
        <v>1</v>
      </c>
      <c r="F17" s="8">
        <v>4</v>
      </c>
      <c r="G17" s="8">
        <v>0</v>
      </c>
      <c r="H17" s="8">
        <v>0</v>
      </c>
      <c r="I17" s="8">
        <v>0</v>
      </c>
      <c r="J17" s="8">
        <v>3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23">
        <f t="shared" si="3"/>
        <v>36</v>
      </c>
      <c r="Q17" s="23">
        <f t="shared" si="4"/>
        <v>3</v>
      </c>
    </row>
    <row r="18" spans="1:17" x14ac:dyDescent="0.3">
      <c r="A18" s="4">
        <v>2016</v>
      </c>
      <c r="B18" s="8">
        <v>1</v>
      </c>
      <c r="C18" s="8">
        <v>0</v>
      </c>
      <c r="D18" s="8">
        <v>0</v>
      </c>
      <c r="E18" s="24">
        <v>2.33</v>
      </c>
      <c r="F18" s="8">
        <v>1</v>
      </c>
      <c r="G18" s="8">
        <v>2</v>
      </c>
      <c r="H18" s="8">
        <v>0</v>
      </c>
      <c r="I18" s="8">
        <v>1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23">
        <f t="shared" si="3"/>
        <v>3.8626609442060085</v>
      </c>
      <c r="Q18" s="23">
        <f t="shared" si="4"/>
        <v>0.85836909871244638</v>
      </c>
    </row>
    <row r="19" spans="1:17" x14ac:dyDescent="0.3">
      <c r="A19" s="4">
        <v>2017</v>
      </c>
      <c r="B19" s="8">
        <v>2</v>
      </c>
      <c r="C19" s="8">
        <v>1</v>
      </c>
      <c r="D19" s="8">
        <v>0</v>
      </c>
      <c r="E19" s="24">
        <v>8.33</v>
      </c>
      <c r="F19" s="8">
        <v>12</v>
      </c>
      <c r="G19" s="8">
        <v>20</v>
      </c>
      <c r="H19" s="8">
        <v>2</v>
      </c>
      <c r="I19" s="8">
        <v>4</v>
      </c>
      <c r="J19" s="8">
        <v>2</v>
      </c>
      <c r="K19" s="8">
        <v>1</v>
      </c>
      <c r="L19" s="8">
        <v>0</v>
      </c>
      <c r="M19" s="8">
        <v>1</v>
      </c>
      <c r="N19" s="8">
        <v>0</v>
      </c>
      <c r="O19" s="8">
        <v>0</v>
      </c>
      <c r="P19" s="23">
        <f t="shared" si="3"/>
        <v>12.965186074429772</v>
      </c>
      <c r="Q19" s="23">
        <f t="shared" si="4"/>
        <v>2.6410564225690276</v>
      </c>
    </row>
    <row r="20" spans="1:17" x14ac:dyDescent="0.3">
      <c r="A20" s="4">
        <v>2018</v>
      </c>
      <c r="B20" s="8">
        <v>8</v>
      </c>
      <c r="C20" s="8">
        <v>4</v>
      </c>
      <c r="D20" s="8">
        <v>0</v>
      </c>
      <c r="E20" s="24">
        <v>25.33</v>
      </c>
      <c r="F20" s="8">
        <v>15</v>
      </c>
      <c r="G20" s="8">
        <v>28</v>
      </c>
      <c r="H20" s="8">
        <v>2</v>
      </c>
      <c r="I20" s="8">
        <v>8</v>
      </c>
      <c r="J20" s="5">
        <v>13</v>
      </c>
      <c r="K20" s="8">
        <v>0</v>
      </c>
      <c r="L20" s="8">
        <v>2</v>
      </c>
      <c r="M20" s="8">
        <v>0</v>
      </c>
      <c r="N20" s="8">
        <v>2</v>
      </c>
      <c r="O20" s="8">
        <v>0</v>
      </c>
      <c r="P20" s="23">
        <f t="shared" si="3"/>
        <v>5.329648637978682</v>
      </c>
      <c r="Q20" s="23">
        <f t="shared" si="4"/>
        <v>1.6186340307935256</v>
      </c>
    </row>
    <row r="21" spans="1:17" x14ac:dyDescent="0.3">
      <c r="A21" s="4">
        <v>2019</v>
      </c>
      <c r="B21" s="8">
        <v>11</v>
      </c>
      <c r="C21" s="8">
        <v>6</v>
      </c>
      <c r="D21" s="8">
        <v>2</v>
      </c>
      <c r="E21" s="8">
        <v>42</v>
      </c>
      <c r="F21" s="8">
        <v>21</v>
      </c>
      <c r="G21" s="5">
        <v>52</v>
      </c>
      <c r="H21" s="8">
        <v>3</v>
      </c>
      <c r="I21" s="5">
        <v>24</v>
      </c>
      <c r="J21" s="5">
        <v>13</v>
      </c>
      <c r="K21" s="5">
        <v>3</v>
      </c>
      <c r="L21" s="8">
        <v>1</v>
      </c>
      <c r="M21" s="8">
        <v>2</v>
      </c>
      <c r="N21" s="8">
        <v>2</v>
      </c>
      <c r="O21" s="8">
        <v>0</v>
      </c>
      <c r="P21" s="23">
        <f t="shared" ref="P21" si="5">9*F21/E21</f>
        <v>4.5</v>
      </c>
      <c r="Q21" s="23">
        <f t="shared" si="4"/>
        <v>1.5476190476190477</v>
      </c>
    </row>
    <row r="22" spans="1:17" x14ac:dyDescent="0.3">
      <c r="A22" s="4" t="s">
        <v>23</v>
      </c>
      <c r="B22" s="13">
        <f>SUM(B16:B21)</f>
        <v>24</v>
      </c>
      <c r="C22" s="13">
        <f t="shared" ref="C22:O22" si="6">SUM(C16:C21)</f>
        <v>12</v>
      </c>
      <c r="D22" s="13">
        <f t="shared" si="6"/>
        <v>2</v>
      </c>
      <c r="E22" s="13">
        <v>82</v>
      </c>
      <c r="F22" s="13">
        <f t="shared" si="6"/>
        <v>56</v>
      </c>
      <c r="G22" s="13">
        <f t="shared" si="6"/>
        <v>107</v>
      </c>
      <c r="H22" s="13">
        <f t="shared" si="6"/>
        <v>7</v>
      </c>
      <c r="I22" s="13">
        <f t="shared" si="6"/>
        <v>37</v>
      </c>
      <c r="J22" s="13">
        <f t="shared" si="6"/>
        <v>35</v>
      </c>
      <c r="K22" s="13">
        <f t="shared" si="6"/>
        <v>4</v>
      </c>
      <c r="L22" s="13">
        <f t="shared" si="6"/>
        <v>3</v>
      </c>
      <c r="M22" s="13">
        <f t="shared" si="6"/>
        <v>3</v>
      </c>
      <c r="N22" s="13">
        <f t="shared" si="6"/>
        <v>4</v>
      </c>
      <c r="O22" s="13">
        <f t="shared" si="6"/>
        <v>0</v>
      </c>
      <c r="P22" s="26">
        <f t="shared" si="3"/>
        <v>6.1463414634146343</v>
      </c>
      <c r="Q22" s="26">
        <f t="shared" si="4"/>
        <v>1.7317073170731707</v>
      </c>
    </row>
    <row r="25" spans="1:17" ht="15.6" x14ac:dyDescent="0.3">
      <c r="A25" s="3" t="s">
        <v>50</v>
      </c>
      <c r="B25" s="4" t="s">
        <v>34</v>
      </c>
      <c r="C25" s="4" t="s">
        <v>35</v>
      </c>
      <c r="D25" s="4" t="s">
        <v>36</v>
      </c>
      <c r="E25" s="19" t="s">
        <v>37</v>
      </c>
      <c r="F25" s="4" t="s">
        <v>38</v>
      </c>
      <c r="G25" s="4" t="s">
        <v>39</v>
      </c>
      <c r="H25" s="4" t="s">
        <v>40</v>
      </c>
      <c r="I25" s="4" t="s">
        <v>41</v>
      </c>
      <c r="J25" s="4" t="s">
        <v>42</v>
      </c>
      <c r="K25" s="4" t="s">
        <v>43</v>
      </c>
      <c r="L25" s="4" t="s">
        <v>44</v>
      </c>
      <c r="M25" s="4" t="s">
        <v>45</v>
      </c>
      <c r="N25" s="4" t="s">
        <v>46</v>
      </c>
      <c r="O25" s="4" t="s">
        <v>47</v>
      </c>
      <c r="P25" s="20" t="s">
        <v>48</v>
      </c>
      <c r="Q25" s="20" t="s">
        <v>49</v>
      </c>
    </row>
    <row r="26" spans="1:17" x14ac:dyDescent="0.3">
      <c r="A26" s="4">
        <v>2014</v>
      </c>
      <c r="B26" s="5">
        <v>2</v>
      </c>
      <c r="C26" s="5">
        <v>0</v>
      </c>
      <c r="D26" s="5">
        <v>0</v>
      </c>
      <c r="E26" s="5">
        <v>3</v>
      </c>
      <c r="F26" s="5">
        <v>0</v>
      </c>
      <c r="G26" s="5">
        <v>0</v>
      </c>
      <c r="H26" s="5">
        <v>0</v>
      </c>
      <c r="I26" s="5">
        <v>3</v>
      </c>
      <c r="J26" s="5">
        <v>1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23">
        <f>F26*9/E26</f>
        <v>0</v>
      </c>
      <c r="Q26" s="23">
        <f>(G26+J26)/E26</f>
        <v>0.33333333333333331</v>
      </c>
    </row>
    <row r="27" spans="1:17" x14ac:dyDescent="0.3">
      <c r="A27" s="4">
        <v>2015</v>
      </c>
      <c r="B27" s="8">
        <v>2</v>
      </c>
      <c r="C27" s="8">
        <v>1</v>
      </c>
      <c r="D27" s="8">
        <v>0</v>
      </c>
      <c r="E27" s="24">
        <v>5.66</v>
      </c>
      <c r="F27" s="8">
        <v>10</v>
      </c>
      <c r="G27" s="8">
        <v>11</v>
      </c>
      <c r="H27" s="8">
        <v>1</v>
      </c>
      <c r="I27" s="8">
        <v>2</v>
      </c>
      <c r="J27" s="8">
        <v>1</v>
      </c>
      <c r="K27" s="8">
        <v>0</v>
      </c>
      <c r="L27" s="8">
        <v>0</v>
      </c>
      <c r="M27" s="8">
        <v>0</v>
      </c>
      <c r="N27" s="8">
        <v>1</v>
      </c>
      <c r="O27" s="8">
        <v>0</v>
      </c>
      <c r="P27" s="23">
        <f>F27*9/E27</f>
        <v>15.901060070671377</v>
      </c>
      <c r="Q27" s="23">
        <f>(G27+J27)/E27</f>
        <v>2.1201413427561837</v>
      </c>
    </row>
    <row r="28" spans="1:17" x14ac:dyDescent="0.3">
      <c r="A28" s="4">
        <v>2017</v>
      </c>
      <c r="B28" s="8">
        <v>6</v>
      </c>
      <c r="C28" s="8">
        <v>0</v>
      </c>
      <c r="D28" s="8">
        <v>0</v>
      </c>
      <c r="E28" s="24">
        <v>10.33</v>
      </c>
      <c r="F28" s="8">
        <v>8</v>
      </c>
      <c r="G28" s="8">
        <v>11</v>
      </c>
      <c r="H28" s="8">
        <v>0</v>
      </c>
      <c r="I28" s="8">
        <v>8</v>
      </c>
      <c r="J28" s="8">
        <v>8</v>
      </c>
      <c r="K28" s="8">
        <v>2</v>
      </c>
      <c r="L28" s="8">
        <v>0</v>
      </c>
      <c r="M28" s="8">
        <v>0</v>
      </c>
      <c r="N28" s="8">
        <v>1</v>
      </c>
      <c r="O28" s="8">
        <v>0</v>
      </c>
      <c r="P28" s="23">
        <f>F28*9/E28</f>
        <v>6.9699903194578896</v>
      </c>
      <c r="Q28" s="23">
        <f>(G28+J28)/E28</f>
        <v>1.8393030009680542</v>
      </c>
    </row>
    <row r="29" spans="1:17" x14ac:dyDescent="0.3">
      <c r="A29" s="4">
        <v>2018</v>
      </c>
      <c r="B29" s="8">
        <v>6</v>
      </c>
      <c r="C29" s="8">
        <v>4</v>
      </c>
      <c r="D29" s="8">
        <v>0</v>
      </c>
      <c r="E29" s="24">
        <v>20.329999999999998</v>
      </c>
      <c r="F29" s="8">
        <v>23</v>
      </c>
      <c r="G29" s="8">
        <v>22</v>
      </c>
      <c r="H29" s="8">
        <v>2</v>
      </c>
      <c r="I29" s="8">
        <v>11</v>
      </c>
      <c r="J29" s="8">
        <v>3</v>
      </c>
      <c r="K29" s="8">
        <v>3</v>
      </c>
      <c r="L29" s="8">
        <v>1</v>
      </c>
      <c r="M29" s="8">
        <v>0</v>
      </c>
      <c r="N29" s="8">
        <v>3</v>
      </c>
      <c r="O29" s="8">
        <v>0</v>
      </c>
      <c r="P29" s="23">
        <f>F29*9/E29</f>
        <v>10.181997048696509</v>
      </c>
      <c r="Q29" s="23">
        <f>(G29+J29)/E29</f>
        <v>1.2297097884899164</v>
      </c>
    </row>
    <row r="30" spans="1:17" x14ac:dyDescent="0.3">
      <c r="A30" s="4">
        <v>2019</v>
      </c>
      <c r="B30" s="8">
        <v>8</v>
      </c>
      <c r="C30" s="8">
        <v>0</v>
      </c>
      <c r="D30" s="8">
        <v>0</v>
      </c>
      <c r="E30" s="24">
        <v>19.333333333333332</v>
      </c>
      <c r="F30" s="8">
        <v>0</v>
      </c>
      <c r="G30" s="8">
        <v>12</v>
      </c>
      <c r="H30" s="8">
        <v>0</v>
      </c>
      <c r="I30" s="8">
        <v>12</v>
      </c>
      <c r="J30" s="8">
        <v>8</v>
      </c>
      <c r="K30" s="8">
        <v>0</v>
      </c>
      <c r="L30" s="8">
        <v>0</v>
      </c>
      <c r="M30" s="8">
        <v>4</v>
      </c>
      <c r="N30" s="8">
        <v>0</v>
      </c>
      <c r="O30" s="8">
        <v>0</v>
      </c>
      <c r="P30" s="23">
        <f t="shared" ref="P30" si="7">9*F30/E30</f>
        <v>0</v>
      </c>
      <c r="Q30" s="23">
        <f t="shared" ref="Q30" si="8">(G30+J30)/E30</f>
        <v>1.0344827586206897</v>
      </c>
    </row>
    <row r="31" spans="1:17" x14ac:dyDescent="0.3">
      <c r="A31" s="4">
        <v>2022</v>
      </c>
      <c r="B31" s="8">
        <f>'[1]2022'!B81</f>
        <v>1</v>
      </c>
      <c r="C31" s="8">
        <f>'[1]2022'!C81</f>
        <v>0</v>
      </c>
      <c r="D31" s="8">
        <f>'[1]2022'!D81</f>
        <v>0</v>
      </c>
      <c r="E31" s="24">
        <f>'[1]2022'!E81</f>
        <v>0.66600000000000004</v>
      </c>
      <c r="F31" s="8">
        <f>'[1]2022'!F81</f>
        <v>4</v>
      </c>
      <c r="G31" s="8">
        <f>'[1]2022'!G81</f>
        <v>5</v>
      </c>
      <c r="H31" s="8">
        <f>'[1]2022'!H81</f>
        <v>0</v>
      </c>
      <c r="I31" s="8">
        <f>'[1]2022'!I81</f>
        <v>0</v>
      </c>
      <c r="J31" s="8">
        <f>'[1]2022'!J81</f>
        <v>1</v>
      </c>
      <c r="K31" s="8">
        <f>'[1]2022'!K81</f>
        <v>0</v>
      </c>
      <c r="L31" s="8">
        <f>'[1]2022'!L81</f>
        <v>1</v>
      </c>
      <c r="M31" s="8">
        <f>'[1]2022'!M81</f>
        <v>0</v>
      </c>
      <c r="N31" s="8">
        <f>'[1]2022'!N81</f>
        <v>0</v>
      </c>
      <c r="O31" s="8">
        <f>'[1]2022'!O81</f>
        <v>0</v>
      </c>
      <c r="P31" s="23">
        <f>'[1]2022'!P81</f>
        <v>54.054054054054049</v>
      </c>
      <c r="Q31" s="23">
        <f>'[1]2022'!Q81</f>
        <v>9.0090090090090094</v>
      </c>
    </row>
    <row r="32" spans="1:17" x14ac:dyDescent="0.3">
      <c r="A32" s="4" t="s">
        <v>23</v>
      </c>
      <c r="B32" s="13">
        <f>SUM(B26:B31)</f>
        <v>25</v>
      </c>
      <c r="C32" s="13">
        <f t="shared" ref="C32:O32" si="9">SUM(C26:C31)</f>
        <v>5</v>
      </c>
      <c r="D32" s="13">
        <f t="shared" si="9"/>
        <v>0</v>
      </c>
      <c r="E32" s="25">
        <f t="shared" si="9"/>
        <v>59.319333333333333</v>
      </c>
      <c r="F32" s="13">
        <f t="shared" si="9"/>
        <v>45</v>
      </c>
      <c r="G32" s="13">
        <f t="shared" si="9"/>
        <v>61</v>
      </c>
      <c r="H32" s="13">
        <f t="shared" si="9"/>
        <v>3</v>
      </c>
      <c r="I32" s="13">
        <f t="shared" si="9"/>
        <v>36</v>
      </c>
      <c r="J32" s="13">
        <f t="shared" si="9"/>
        <v>22</v>
      </c>
      <c r="K32" s="13">
        <f t="shared" si="9"/>
        <v>5</v>
      </c>
      <c r="L32" s="13">
        <f t="shared" si="9"/>
        <v>2</v>
      </c>
      <c r="M32" s="13">
        <f t="shared" si="9"/>
        <v>4</v>
      </c>
      <c r="N32" s="13">
        <f t="shared" si="9"/>
        <v>5</v>
      </c>
      <c r="O32" s="13">
        <f t="shared" si="9"/>
        <v>0</v>
      </c>
      <c r="P32" s="26">
        <f>F32*9/E32</f>
        <v>6.8274536688432104</v>
      </c>
      <c r="Q32" s="26">
        <f>(G32+J32)/E32</f>
        <v>1.3992065543555221</v>
      </c>
    </row>
    <row r="35" spans="1:17" ht="15.6" x14ac:dyDescent="0.3">
      <c r="A35" s="3" t="s">
        <v>26</v>
      </c>
      <c r="B35" s="4" t="s">
        <v>34</v>
      </c>
      <c r="C35" s="4" t="s">
        <v>35</v>
      </c>
      <c r="D35" s="4" t="s">
        <v>36</v>
      </c>
      <c r="E35" s="19" t="s">
        <v>37</v>
      </c>
      <c r="F35" s="4" t="s">
        <v>38</v>
      </c>
      <c r="G35" s="4" t="s">
        <v>39</v>
      </c>
      <c r="H35" s="4" t="s">
        <v>40</v>
      </c>
      <c r="I35" s="4" t="s">
        <v>41</v>
      </c>
      <c r="J35" s="4" t="s">
        <v>42</v>
      </c>
      <c r="K35" s="4" t="s">
        <v>43</v>
      </c>
      <c r="L35" s="4" t="s">
        <v>44</v>
      </c>
      <c r="M35" s="4" t="s">
        <v>45</v>
      </c>
      <c r="N35" s="4" t="s">
        <v>46</v>
      </c>
      <c r="O35" s="4" t="s">
        <v>47</v>
      </c>
      <c r="P35" s="20" t="s">
        <v>48</v>
      </c>
      <c r="Q35" s="20" t="s">
        <v>49</v>
      </c>
    </row>
    <row r="36" spans="1:17" x14ac:dyDescent="0.3">
      <c r="A36" s="35">
        <v>2014</v>
      </c>
      <c r="B36" s="28">
        <v>3</v>
      </c>
      <c r="C36" s="28">
        <v>2</v>
      </c>
      <c r="D36" s="28">
        <v>0</v>
      </c>
      <c r="E36" s="28">
        <v>30</v>
      </c>
      <c r="F36" s="28">
        <v>9</v>
      </c>
      <c r="G36" s="28">
        <v>25</v>
      </c>
      <c r="H36" s="28">
        <v>0</v>
      </c>
      <c r="I36" s="28">
        <v>13</v>
      </c>
      <c r="J36" s="28">
        <v>11</v>
      </c>
      <c r="K36" s="28">
        <v>0</v>
      </c>
      <c r="L36" s="28">
        <v>0</v>
      </c>
      <c r="M36" s="28">
        <v>3</v>
      </c>
      <c r="N36" s="28">
        <v>2</v>
      </c>
      <c r="O36" s="28">
        <v>0</v>
      </c>
      <c r="P36" s="21">
        <f t="shared" ref="P36:P42" si="10">(F36*9)/E36</f>
        <v>2.7</v>
      </c>
      <c r="Q36" s="21">
        <f t="shared" ref="Q36:Q42" si="11">(G36+J36)/E36</f>
        <v>1.2</v>
      </c>
    </row>
    <row r="37" spans="1:17" x14ac:dyDescent="0.3">
      <c r="A37" s="35">
        <v>2015</v>
      </c>
      <c r="B37" s="28">
        <v>11</v>
      </c>
      <c r="C37" s="28">
        <v>9</v>
      </c>
      <c r="D37" s="28">
        <v>1</v>
      </c>
      <c r="E37" s="34">
        <v>57.33</v>
      </c>
      <c r="F37" s="28">
        <v>26</v>
      </c>
      <c r="G37" s="28">
        <v>54</v>
      </c>
      <c r="H37" s="28">
        <v>1</v>
      </c>
      <c r="I37" s="28">
        <v>54</v>
      </c>
      <c r="J37" s="28">
        <v>13</v>
      </c>
      <c r="K37" s="28">
        <v>4</v>
      </c>
      <c r="L37" s="28">
        <v>0</v>
      </c>
      <c r="M37" s="28">
        <v>4</v>
      </c>
      <c r="N37" s="28">
        <v>5</v>
      </c>
      <c r="O37" s="28">
        <v>1</v>
      </c>
      <c r="P37" s="21">
        <f t="shared" si="10"/>
        <v>4.0816326530612246</v>
      </c>
      <c r="Q37" s="21">
        <f t="shared" si="11"/>
        <v>1.1686725972440259</v>
      </c>
    </row>
    <row r="38" spans="1:17" x14ac:dyDescent="0.3">
      <c r="A38" s="35">
        <v>2016</v>
      </c>
      <c r="B38" s="28">
        <v>11</v>
      </c>
      <c r="C38" s="28">
        <v>6</v>
      </c>
      <c r="D38" s="28">
        <v>0</v>
      </c>
      <c r="E38" s="28">
        <v>46</v>
      </c>
      <c r="F38" s="28">
        <v>25</v>
      </c>
      <c r="G38" s="28">
        <v>53</v>
      </c>
      <c r="H38" s="28">
        <v>0</v>
      </c>
      <c r="I38" s="28">
        <v>43</v>
      </c>
      <c r="J38" s="28">
        <v>10</v>
      </c>
      <c r="K38" s="28">
        <v>2</v>
      </c>
      <c r="L38" s="28">
        <v>0</v>
      </c>
      <c r="M38" s="28">
        <v>1</v>
      </c>
      <c r="N38" s="28">
        <v>6</v>
      </c>
      <c r="O38" s="28">
        <v>2</v>
      </c>
      <c r="P38" s="21">
        <f t="shared" si="10"/>
        <v>4.8913043478260869</v>
      </c>
      <c r="Q38" s="21">
        <f t="shared" si="11"/>
        <v>1.3695652173913044</v>
      </c>
    </row>
    <row r="39" spans="1:17" x14ac:dyDescent="0.3">
      <c r="A39" s="35">
        <v>2017</v>
      </c>
      <c r="B39" s="28">
        <v>10</v>
      </c>
      <c r="C39" s="28">
        <v>6</v>
      </c>
      <c r="D39" s="28">
        <v>1</v>
      </c>
      <c r="E39" s="34">
        <v>36.659999999999997</v>
      </c>
      <c r="F39" s="28">
        <v>19</v>
      </c>
      <c r="G39" s="28">
        <v>41</v>
      </c>
      <c r="H39" s="28">
        <v>1</v>
      </c>
      <c r="I39" s="28">
        <v>37</v>
      </c>
      <c r="J39" s="28">
        <v>23</v>
      </c>
      <c r="K39" s="28">
        <v>3</v>
      </c>
      <c r="L39" s="28">
        <v>5</v>
      </c>
      <c r="M39" s="28">
        <v>5</v>
      </c>
      <c r="N39" s="28">
        <v>1</v>
      </c>
      <c r="O39" s="28">
        <v>0</v>
      </c>
      <c r="P39" s="21">
        <f t="shared" si="10"/>
        <v>4.6644844517184945</v>
      </c>
      <c r="Q39" s="21">
        <f t="shared" si="11"/>
        <v>1.7457719585379161</v>
      </c>
    </row>
    <row r="40" spans="1:17" x14ac:dyDescent="0.3">
      <c r="A40" s="35">
        <v>2018</v>
      </c>
      <c r="B40" s="28">
        <v>15</v>
      </c>
      <c r="C40" s="28">
        <v>10</v>
      </c>
      <c r="D40" s="28">
        <v>3</v>
      </c>
      <c r="E40" s="34">
        <v>62.66</v>
      </c>
      <c r="F40" s="28">
        <v>28</v>
      </c>
      <c r="G40" s="28">
        <v>63</v>
      </c>
      <c r="H40" s="28">
        <v>3</v>
      </c>
      <c r="I40" s="28">
        <v>50</v>
      </c>
      <c r="J40" s="28">
        <v>38</v>
      </c>
      <c r="K40" s="28">
        <v>5</v>
      </c>
      <c r="L40" s="28">
        <v>5</v>
      </c>
      <c r="M40" s="28">
        <v>7</v>
      </c>
      <c r="N40" s="28">
        <v>3</v>
      </c>
      <c r="O40" s="28">
        <v>1</v>
      </c>
      <c r="P40" s="21">
        <f t="shared" si="10"/>
        <v>4.0217044366421959</v>
      </c>
      <c r="Q40" s="21">
        <f t="shared" si="11"/>
        <v>1.6118736035748484</v>
      </c>
    </row>
    <row r="41" spans="1:17" x14ac:dyDescent="0.3">
      <c r="A41" s="35">
        <v>2019</v>
      </c>
      <c r="B41" s="28">
        <v>15</v>
      </c>
      <c r="C41" s="28">
        <v>11</v>
      </c>
      <c r="D41" s="28">
        <v>3</v>
      </c>
      <c r="E41" s="34">
        <v>72.333333333333329</v>
      </c>
      <c r="F41" s="28">
        <v>20</v>
      </c>
      <c r="G41" s="28">
        <v>56</v>
      </c>
      <c r="H41" s="28">
        <v>1</v>
      </c>
      <c r="I41" s="28">
        <v>72</v>
      </c>
      <c r="J41" s="28">
        <v>31</v>
      </c>
      <c r="K41" s="28">
        <v>7</v>
      </c>
      <c r="L41" s="28">
        <v>6</v>
      </c>
      <c r="M41" s="28">
        <v>7</v>
      </c>
      <c r="N41" s="28">
        <v>3</v>
      </c>
      <c r="O41" s="28">
        <v>3</v>
      </c>
      <c r="P41" s="21">
        <f t="shared" si="10"/>
        <v>2.4884792626728114</v>
      </c>
      <c r="Q41" s="21">
        <f t="shared" si="11"/>
        <v>1.2027649769585254</v>
      </c>
    </row>
    <row r="42" spans="1:17" x14ac:dyDescent="0.3">
      <c r="A42" s="35">
        <v>2022</v>
      </c>
      <c r="B42" s="5">
        <v>4</v>
      </c>
      <c r="C42" s="5">
        <v>2</v>
      </c>
      <c r="D42" s="5">
        <v>0</v>
      </c>
      <c r="E42" s="22">
        <v>10.6666666666667</v>
      </c>
      <c r="F42" s="5">
        <v>10</v>
      </c>
      <c r="G42" s="5">
        <v>10</v>
      </c>
      <c r="H42" s="5">
        <v>0</v>
      </c>
      <c r="I42" s="5">
        <v>8</v>
      </c>
      <c r="J42" s="5">
        <v>8</v>
      </c>
      <c r="K42" s="5">
        <v>3</v>
      </c>
      <c r="L42" s="5">
        <v>1</v>
      </c>
      <c r="M42" s="5">
        <v>1</v>
      </c>
      <c r="N42" s="5">
        <v>0</v>
      </c>
      <c r="O42" s="5">
        <v>0</v>
      </c>
      <c r="P42" s="21">
        <f t="shared" si="10"/>
        <v>8.4374999999999734</v>
      </c>
      <c r="Q42" s="21">
        <f t="shared" si="11"/>
        <v>1.6874999999999947</v>
      </c>
    </row>
    <row r="43" spans="1:17" x14ac:dyDescent="0.3">
      <c r="A43" s="4" t="s">
        <v>23</v>
      </c>
      <c r="B43" s="13">
        <f>SUM(B36:B42)</f>
        <v>69</v>
      </c>
      <c r="C43" s="13">
        <f t="shared" ref="C43:O43" si="12">SUM(C36:C42)</f>
        <v>46</v>
      </c>
      <c r="D43" s="13">
        <f t="shared" si="12"/>
        <v>8</v>
      </c>
      <c r="E43" s="25">
        <f t="shared" si="12"/>
        <v>315.64999999999998</v>
      </c>
      <c r="F43" s="13">
        <f t="shared" si="12"/>
        <v>137</v>
      </c>
      <c r="G43" s="13">
        <f t="shared" si="12"/>
        <v>302</v>
      </c>
      <c r="H43" s="13">
        <f t="shared" si="12"/>
        <v>6</v>
      </c>
      <c r="I43" s="13">
        <f t="shared" si="12"/>
        <v>277</v>
      </c>
      <c r="J43" s="13">
        <f t="shared" si="12"/>
        <v>134</v>
      </c>
      <c r="K43" s="13">
        <f t="shared" si="12"/>
        <v>24</v>
      </c>
      <c r="L43" s="13">
        <f t="shared" si="12"/>
        <v>17</v>
      </c>
      <c r="M43" s="13">
        <f t="shared" si="12"/>
        <v>28</v>
      </c>
      <c r="N43" s="13">
        <f t="shared" si="12"/>
        <v>20</v>
      </c>
      <c r="O43" s="13">
        <f t="shared" si="12"/>
        <v>7</v>
      </c>
      <c r="P43" s="20">
        <f t="shared" ref="P43" si="13">F43*9/E43</f>
        <v>3.9062252494851895</v>
      </c>
      <c r="Q43" s="26">
        <f t="shared" ref="Q43" si="14">(G43+J43)/E43</f>
        <v>1.3812767305559956</v>
      </c>
    </row>
    <row r="46" spans="1:17" ht="15.6" x14ac:dyDescent="0.3">
      <c r="A46" s="3" t="s">
        <v>28</v>
      </c>
      <c r="B46" s="4" t="s">
        <v>34</v>
      </c>
      <c r="C46" s="4" t="s">
        <v>35</v>
      </c>
      <c r="D46" s="4" t="s">
        <v>36</v>
      </c>
      <c r="E46" s="19" t="s">
        <v>37</v>
      </c>
      <c r="F46" s="4" t="s">
        <v>38</v>
      </c>
      <c r="G46" s="4" t="s">
        <v>39</v>
      </c>
      <c r="H46" s="4" t="s">
        <v>40</v>
      </c>
      <c r="I46" s="4" t="s">
        <v>41</v>
      </c>
      <c r="J46" s="4" t="s">
        <v>42</v>
      </c>
      <c r="K46" s="4" t="s">
        <v>43</v>
      </c>
      <c r="L46" s="4" t="s">
        <v>44</v>
      </c>
      <c r="M46" s="4" t="s">
        <v>45</v>
      </c>
      <c r="N46" s="4" t="s">
        <v>46</v>
      </c>
      <c r="O46" s="4" t="s">
        <v>47</v>
      </c>
      <c r="P46" s="20" t="s">
        <v>48</v>
      </c>
      <c r="Q46" s="20" t="s">
        <v>49</v>
      </c>
    </row>
    <row r="47" spans="1:17" x14ac:dyDescent="0.3">
      <c r="A47" s="4">
        <v>2014</v>
      </c>
      <c r="B47" s="33">
        <v>5</v>
      </c>
      <c r="C47" s="33">
        <v>4</v>
      </c>
      <c r="D47" s="33">
        <v>0</v>
      </c>
      <c r="E47" s="28">
        <v>21</v>
      </c>
      <c r="F47" s="28">
        <v>27</v>
      </c>
      <c r="G47" s="28">
        <v>35</v>
      </c>
      <c r="H47" s="28">
        <v>0</v>
      </c>
      <c r="I47" s="28">
        <v>9</v>
      </c>
      <c r="J47" s="28">
        <v>6</v>
      </c>
      <c r="K47" s="28">
        <v>3</v>
      </c>
      <c r="L47" s="28">
        <v>0</v>
      </c>
      <c r="M47" s="28">
        <v>1</v>
      </c>
      <c r="N47" s="28">
        <v>3</v>
      </c>
      <c r="O47" s="28">
        <v>0</v>
      </c>
      <c r="P47" s="21">
        <f t="shared" ref="P47:P54" si="15">(F47*9)/E47</f>
        <v>11.571428571428571</v>
      </c>
      <c r="Q47" s="23">
        <f t="shared" ref="Q47:Q54" si="16">(G47+J47)/E47</f>
        <v>1.9523809523809523</v>
      </c>
    </row>
    <row r="48" spans="1:17" x14ac:dyDescent="0.3">
      <c r="A48" s="4">
        <v>2015</v>
      </c>
      <c r="B48" s="33">
        <v>4</v>
      </c>
      <c r="C48" s="33">
        <v>3</v>
      </c>
      <c r="D48" s="33">
        <v>1</v>
      </c>
      <c r="E48" s="34">
        <v>22.33</v>
      </c>
      <c r="F48" s="28">
        <v>11</v>
      </c>
      <c r="G48" s="28">
        <v>23</v>
      </c>
      <c r="H48" s="28">
        <v>1</v>
      </c>
      <c r="I48" s="28">
        <v>20</v>
      </c>
      <c r="J48" s="28">
        <v>5</v>
      </c>
      <c r="K48" s="28">
        <v>0</v>
      </c>
      <c r="L48" s="28">
        <v>0</v>
      </c>
      <c r="M48" s="28">
        <v>1</v>
      </c>
      <c r="N48" s="28">
        <v>0</v>
      </c>
      <c r="O48" s="28">
        <v>0</v>
      </c>
      <c r="P48" s="21">
        <f t="shared" si="15"/>
        <v>4.4334975369458132</v>
      </c>
      <c r="Q48" s="23">
        <f t="shared" si="16"/>
        <v>1.2539184952978057</v>
      </c>
    </row>
    <row r="49" spans="1:17" x14ac:dyDescent="0.3">
      <c r="A49" s="4">
        <v>2016</v>
      </c>
      <c r="B49" s="33">
        <v>5</v>
      </c>
      <c r="C49" s="33">
        <v>3</v>
      </c>
      <c r="D49" s="33">
        <v>0</v>
      </c>
      <c r="E49" s="34">
        <v>13.66</v>
      </c>
      <c r="F49" s="28">
        <v>20</v>
      </c>
      <c r="G49" s="28">
        <v>25</v>
      </c>
      <c r="H49" s="28">
        <v>1</v>
      </c>
      <c r="I49" s="28">
        <v>8</v>
      </c>
      <c r="J49" s="28">
        <v>7</v>
      </c>
      <c r="K49" s="28">
        <v>0</v>
      </c>
      <c r="L49" s="28">
        <v>0</v>
      </c>
      <c r="M49" s="28">
        <v>0</v>
      </c>
      <c r="N49" s="28">
        <v>1</v>
      </c>
      <c r="O49" s="28">
        <v>1</v>
      </c>
      <c r="P49" s="21">
        <f t="shared" si="15"/>
        <v>13.177159590043924</v>
      </c>
      <c r="Q49" s="23">
        <f t="shared" si="16"/>
        <v>2.3426061493411421</v>
      </c>
    </row>
    <row r="50" spans="1:17" x14ac:dyDescent="0.3">
      <c r="A50" s="4">
        <v>2017</v>
      </c>
      <c r="B50" s="33">
        <v>13</v>
      </c>
      <c r="C50" s="33">
        <v>4</v>
      </c>
      <c r="D50" s="33">
        <v>0</v>
      </c>
      <c r="E50" s="34">
        <v>45.33</v>
      </c>
      <c r="F50" s="28">
        <v>32</v>
      </c>
      <c r="G50" s="28">
        <v>47</v>
      </c>
      <c r="H50" s="28">
        <v>2</v>
      </c>
      <c r="I50" s="28">
        <v>39</v>
      </c>
      <c r="J50" s="28">
        <v>34</v>
      </c>
      <c r="K50" s="28">
        <v>1</v>
      </c>
      <c r="L50" s="28">
        <v>3</v>
      </c>
      <c r="M50" s="28">
        <v>1</v>
      </c>
      <c r="N50" s="28">
        <v>4</v>
      </c>
      <c r="O50" s="28">
        <v>2</v>
      </c>
      <c r="P50" s="21">
        <f t="shared" si="15"/>
        <v>6.3534083388484452</v>
      </c>
      <c r="Q50" s="23">
        <f t="shared" si="16"/>
        <v>1.7868960953011253</v>
      </c>
    </row>
    <row r="51" spans="1:17" x14ac:dyDescent="0.3">
      <c r="A51" s="4">
        <v>2018</v>
      </c>
      <c r="B51" s="33">
        <v>8</v>
      </c>
      <c r="C51" s="33">
        <v>2</v>
      </c>
      <c r="D51" s="33">
        <v>0</v>
      </c>
      <c r="E51" s="34">
        <v>26.33</v>
      </c>
      <c r="F51" s="28">
        <v>13</v>
      </c>
      <c r="G51" s="28">
        <v>26</v>
      </c>
      <c r="H51" s="28">
        <v>0</v>
      </c>
      <c r="I51" s="28">
        <v>11</v>
      </c>
      <c r="J51" s="28">
        <v>18</v>
      </c>
      <c r="K51" s="28">
        <v>1</v>
      </c>
      <c r="L51" s="28">
        <v>1</v>
      </c>
      <c r="M51" s="28">
        <v>1</v>
      </c>
      <c r="N51" s="28">
        <v>0</v>
      </c>
      <c r="O51" s="28">
        <v>0</v>
      </c>
      <c r="P51" s="21">
        <f t="shared" si="15"/>
        <v>4.4436004557538933</v>
      </c>
      <c r="Q51" s="23">
        <f t="shared" si="16"/>
        <v>1.6710976072920625</v>
      </c>
    </row>
    <row r="52" spans="1:17" x14ac:dyDescent="0.3">
      <c r="A52" s="4">
        <v>2019</v>
      </c>
      <c r="B52" s="28">
        <v>15</v>
      </c>
      <c r="C52" s="28">
        <v>4</v>
      </c>
      <c r="D52" s="28">
        <v>0</v>
      </c>
      <c r="E52" s="34">
        <v>48.666666666666664</v>
      </c>
      <c r="F52" s="28">
        <v>25</v>
      </c>
      <c r="G52" s="28">
        <v>57</v>
      </c>
      <c r="H52" s="28">
        <v>1</v>
      </c>
      <c r="I52" s="28">
        <v>37</v>
      </c>
      <c r="J52" s="28">
        <v>27</v>
      </c>
      <c r="K52" s="28">
        <v>3</v>
      </c>
      <c r="L52" s="28">
        <v>2</v>
      </c>
      <c r="M52" s="28">
        <v>5</v>
      </c>
      <c r="N52" s="28">
        <v>1</v>
      </c>
      <c r="O52" s="28">
        <v>2</v>
      </c>
      <c r="P52" s="21">
        <f t="shared" si="15"/>
        <v>4.6232876712328768</v>
      </c>
      <c r="Q52" s="23">
        <f t="shared" si="16"/>
        <v>1.726027397260274</v>
      </c>
    </row>
    <row r="53" spans="1:17" x14ac:dyDescent="0.3">
      <c r="A53" s="4">
        <v>2022</v>
      </c>
      <c r="B53" s="8">
        <v>8</v>
      </c>
      <c r="C53" s="5">
        <v>4</v>
      </c>
      <c r="D53" s="5">
        <v>0</v>
      </c>
      <c r="E53" s="22">
        <v>26.666666666666668</v>
      </c>
      <c r="F53" s="5">
        <v>15</v>
      </c>
      <c r="G53" s="5">
        <v>36</v>
      </c>
      <c r="H53" s="5">
        <v>1</v>
      </c>
      <c r="I53" s="5">
        <v>19</v>
      </c>
      <c r="J53" s="5">
        <v>15</v>
      </c>
      <c r="K53" s="5">
        <v>3</v>
      </c>
      <c r="L53" s="5">
        <v>0</v>
      </c>
      <c r="M53" s="5">
        <v>2</v>
      </c>
      <c r="N53" s="5">
        <v>1</v>
      </c>
      <c r="O53" s="5">
        <v>0</v>
      </c>
      <c r="P53" s="21">
        <f t="shared" si="15"/>
        <v>5.0625</v>
      </c>
      <c r="Q53" s="23">
        <f t="shared" si="16"/>
        <v>1.9124999999999999</v>
      </c>
    </row>
    <row r="54" spans="1:17" x14ac:dyDescent="0.3">
      <c r="A54" s="4" t="s">
        <v>23</v>
      </c>
      <c r="B54" s="35">
        <f>SUM(B47:B53)</f>
        <v>58</v>
      </c>
      <c r="C54" s="35">
        <f t="shared" ref="C54:O54" si="17">SUM(C47:C53)</f>
        <v>24</v>
      </c>
      <c r="D54" s="35">
        <f t="shared" si="17"/>
        <v>1</v>
      </c>
      <c r="E54" s="35">
        <f t="shared" si="17"/>
        <v>203.98333333333329</v>
      </c>
      <c r="F54" s="35">
        <f t="shared" si="17"/>
        <v>143</v>
      </c>
      <c r="G54" s="35">
        <f t="shared" si="17"/>
        <v>249</v>
      </c>
      <c r="H54" s="35">
        <f t="shared" si="17"/>
        <v>6</v>
      </c>
      <c r="I54" s="35">
        <f t="shared" si="17"/>
        <v>143</v>
      </c>
      <c r="J54" s="35">
        <f t="shared" si="17"/>
        <v>112</v>
      </c>
      <c r="K54" s="35">
        <f t="shared" si="17"/>
        <v>11</v>
      </c>
      <c r="L54" s="35">
        <f t="shared" si="17"/>
        <v>6</v>
      </c>
      <c r="M54" s="35">
        <f t="shared" si="17"/>
        <v>11</v>
      </c>
      <c r="N54" s="35">
        <f t="shared" si="17"/>
        <v>10</v>
      </c>
      <c r="O54" s="35">
        <f t="shared" si="17"/>
        <v>5</v>
      </c>
      <c r="P54" s="20">
        <f t="shared" si="15"/>
        <v>6.3093389982841748</v>
      </c>
      <c r="Q54" s="26">
        <f t="shared" si="16"/>
        <v>1.769752430754147</v>
      </c>
    </row>
    <row r="57" spans="1:17" ht="15.6" x14ac:dyDescent="0.3">
      <c r="A57" s="3" t="s">
        <v>51</v>
      </c>
      <c r="B57" s="4" t="s">
        <v>34</v>
      </c>
      <c r="C57" s="4" t="s">
        <v>35</v>
      </c>
      <c r="D57" s="4" t="s">
        <v>36</v>
      </c>
      <c r="E57" s="19" t="s">
        <v>37</v>
      </c>
      <c r="F57" s="4" t="s">
        <v>38</v>
      </c>
      <c r="G57" s="4" t="s">
        <v>39</v>
      </c>
      <c r="H57" s="4" t="s">
        <v>40</v>
      </c>
      <c r="I57" s="4" t="s">
        <v>41</v>
      </c>
      <c r="J57" s="4" t="s">
        <v>42</v>
      </c>
      <c r="K57" s="4" t="s">
        <v>43</v>
      </c>
      <c r="L57" s="4" t="s">
        <v>44</v>
      </c>
      <c r="M57" s="4" t="s">
        <v>45</v>
      </c>
      <c r="N57" s="4" t="s">
        <v>46</v>
      </c>
      <c r="O57" s="4" t="s">
        <v>47</v>
      </c>
      <c r="P57" s="20" t="s">
        <v>48</v>
      </c>
      <c r="Q57" s="20" t="s">
        <v>49</v>
      </c>
    </row>
    <row r="58" spans="1:17" x14ac:dyDescent="0.3">
      <c r="A58" s="4">
        <v>2015</v>
      </c>
      <c r="B58" s="33">
        <v>9</v>
      </c>
      <c r="C58" s="33">
        <v>6</v>
      </c>
      <c r="D58" s="33">
        <v>0</v>
      </c>
      <c r="E58" s="33">
        <v>28</v>
      </c>
      <c r="F58" s="28">
        <v>20</v>
      </c>
      <c r="G58" s="28">
        <v>23</v>
      </c>
      <c r="H58" s="28">
        <v>1</v>
      </c>
      <c r="I58" s="28">
        <v>17</v>
      </c>
      <c r="J58" s="28">
        <v>31</v>
      </c>
      <c r="K58" s="28">
        <v>3</v>
      </c>
      <c r="L58" s="28">
        <v>0</v>
      </c>
      <c r="M58" s="28">
        <v>1</v>
      </c>
      <c r="N58" s="28">
        <v>1</v>
      </c>
      <c r="O58" s="28">
        <v>0</v>
      </c>
      <c r="P58" s="21">
        <f t="shared" ref="P58:P64" si="18">(F58*9)/E58</f>
        <v>6.4285714285714288</v>
      </c>
      <c r="Q58" s="9">
        <f t="shared" ref="Q58:Q64" si="19">(G58+J58)/E58</f>
        <v>1.9285714285714286</v>
      </c>
    </row>
    <row r="59" spans="1:17" x14ac:dyDescent="0.3">
      <c r="A59" s="4">
        <v>2016</v>
      </c>
      <c r="B59" s="33">
        <v>12</v>
      </c>
      <c r="C59" s="33">
        <v>2</v>
      </c>
      <c r="D59" s="33">
        <v>0</v>
      </c>
      <c r="E59" s="38">
        <v>34.33</v>
      </c>
      <c r="F59" s="28">
        <v>33</v>
      </c>
      <c r="G59" s="28">
        <v>37</v>
      </c>
      <c r="H59" s="28">
        <v>1</v>
      </c>
      <c r="I59" s="28">
        <v>25</v>
      </c>
      <c r="J59" s="28">
        <v>26</v>
      </c>
      <c r="K59" s="28">
        <v>3</v>
      </c>
      <c r="L59" s="28">
        <v>0</v>
      </c>
      <c r="M59" s="28">
        <v>4</v>
      </c>
      <c r="N59" s="28">
        <v>0</v>
      </c>
      <c r="O59" s="28">
        <v>0</v>
      </c>
      <c r="P59" s="21">
        <f t="shared" si="18"/>
        <v>8.6513253713952807</v>
      </c>
      <c r="Q59" s="9">
        <f t="shared" si="19"/>
        <v>1.8351296242353627</v>
      </c>
    </row>
    <row r="60" spans="1:17" x14ac:dyDescent="0.3">
      <c r="A60" s="4">
        <v>2017</v>
      </c>
      <c r="B60" s="33">
        <v>7</v>
      </c>
      <c r="C60" s="33">
        <v>5</v>
      </c>
      <c r="D60" s="33">
        <v>0</v>
      </c>
      <c r="E60" s="33">
        <v>21</v>
      </c>
      <c r="F60" s="28">
        <v>16</v>
      </c>
      <c r="G60" s="28">
        <v>20</v>
      </c>
      <c r="H60" s="28">
        <v>1</v>
      </c>
      <c r="I60" s="28">
        <v>20</v>
      </c>
      <c r="J60" s="28">
        <v>21</v>
      </c>
      <c r="K60" s="28">
        <v>8</v>
      </c>
      <c r="L60" s="28">
        <v>2</v>
      </c>
      <c r="M60" s="28">
        <v>1</v>
      </c>
      <c r="N60" s="28">
        <v>1</v>
      </c>
      <c r="O60" s="28">
        <v>1</v>
      </c>
      <c r="P60" s="21">
        <f t="shared" si="18"/>
        <v>6.8571428571428568</v>
      </c>
      <c r="Q60" s="9">
        <f t="shared" si="19"/>
        <v>1.9523809523809523</v>
      </c>
    </row>
    <row r="61" spans="1:17" x14ac:dyDescent="0.3">
      <c r="A61" s="4">
        <v>2018</v>
      </c>
      <c r="B61" s="33">
        <v>15</v>
      </c>
      <c r="C61" s="33">
        <v>8</v>
      </c>
      <c r="D61" s="33">
        <v>1</v>
      </c>
      <c r="E61" s="33">
        <v>55</v>
      </c>
      <c r="F61" s="33">
        <v>39</v>
      </c>
      <c r="G61" s="33">
        <v>74</v>
      </c>
      <c r="H61" s="33">
        <v>3</v>
      </c>
      <c r="I61" s="33">
        <v>43</v>
      </c>
      <c r="J61" s="33">
        <v>41</v>
      </c>
      <c r="K61" s="33">
        <v>12</v>
      </c>
      <c r="L61" s="33">
        <v>8</v>
      </c>
      <c r="M61" s="33">
        <v>3</v>
      </c>
      <c r="N61" s="33">
        <v>5</v>
      </c>
      <c r="O61" s="33">
        <v>0</v>
      </c>
      <c r="P61" s="21">
        <f t="shared" si="18"/>
        <v>6.3818181818181818</v>
      </c>
      <c r="Q61" s="9">
        <f t="shared" si="19"/>
        <v>2.0909090909090908</v>
      </c>
    </row>
    <row r="62" spans="1:17" x14ac:dyDescent="0.3">
      <c r="A62" s="4">
        <v>2019</v>
      </c>
      <c r="B62" s="33">
        <v>18</v>
      </c>
      <c r="C62" s="33">
        <v>6</v>
      </c>
      <c r="D62" s="33">
        <v>2</v>
      </c>
      <c r="E62" s="38">
        <v>58.666666666666664</v>
      </c>
      <c r="F62" s="33">
        <v>31</v>
      </c>
      <c r="G62" s="33">
        <v>64</v>
      </c>
      <c r="H62" s="33">
        <v>2</v>
      </c>
      <c r="I62" s="33">
        <v>50</v>
      </c>
      <c r="J62" s="33">
        <v>52</v>
      </c>
      <c r="K62" s="33">
        <v>8</v>
      </c>
      <c r="L62" s="33">
        <v>5</v>
      </c>
      <c r="M62" s="33">
        <v>5</v>
      </c>
      <c r="N62" s="33">
        <v>2</v>
      </c>
      <c r="O62" s="33">
        <v>1</v>
      </c>
      <c r="P62" s="21">
        <f t="shared" si="18"/>
        <v>4.7556818181818183</v>
      </c>
      <c r="Q62" s="9">
        <f t="shared" si="19"/>
        <v>1.9772727272727273</v>
      </c>
    </row>
    <row r="63" spans="1:17" x14ac:dyDescent="0.3">
      <c r="A63" s="4">
        <v>2022</v>
      </c>
      <c r="B63" s="8">
        <f>'[1]2022'!B71</f>
        <v>12</v>
      </c>
      <c r="C63" s="8">
        <f>'[1]2022'!C71</f>
        <v>1</v>
      </c>
      <c r="D63" s="5">
        <f>'[1]2022'!D71</f>
        <v>0</v>
      </c>
      <c r="E63" s="24">
        <f>'[1]2022'!E71</f>
        <v>16.666</v>
      </c>
      <c r="F63" s="8">
        <f>'[1]2022'!F71</f>
        <v>13</v>
      </c>
      <c r="G63" s="5">
        <f>'[1]2022'!G71</f>
        <v>15</v>
      </c>
      <c r="H63" s="5">
        <f>'[1]2022'!H71</f>
        <v>2</v>
      </c>
      <c r="I63" s="5">
        <f>'[1]2022'!I71</f>
        <v>10</v>
      </c>
      <c r="J63" s="5">
        <f>'[1]2022'!J71</f>
        <v>18</v>
      </c>
      <c r="K63" s="5">
        <f>'[1]2022'!K71</f>
        <v>3</v>
      </c>
      <c r="L63" s="5">
        <f>'[1]2022'!L71</f>
        <v>1</v>
      </c>
      <c r="M63" s="5">
        <f>'[1]2022'!M71</f>
        <v>1</v>
      </c>
      <c r="N63" s="5">
        <f>'[1]2022'!N71</f>
        <v>1</v>
      </c>
      <c r="O63" s="5">
        <f>'[1]2022'!O71</f>
        <v>2</v>
      </c>
      <c r="P63" s="21">
        <f>'[1]2022'!P71</f>
        <v>7.0202808112324488</v>
      </c>
      <c r="Q63" s="9">
        <f>'[1]2022'!Q71</f>
        <v>1.9800792031681267</v>
      </c>
    </row>
    <row r="64" spans="1:17" x14ac:dyDescent="0.3">
      <c r="A64" s="4" t="s">
        <v>23</v>
      </c>
      <c r="B64" s="13">
        <f>SUM(B58:B63)</f>
        <v>73</v>
      </c>
      <c r="C64" s="13">
        <f t="shared" ref="C64:O64" si="20">SUM(C58:C63)</f>
        <v>28</v>
      </c>
      <c r="D64" s="13">
        <f t="shared" si="20"/>
        <v>3</v>
      </c>
      <c r="E64" s="25">
        <f t="shared" si="20"/>
        <v>213.66266666666664</v>
      </c>
      <c r="F64" s="13">
        <f t="shared" si="20"/>
        <v>152</v>
      </c>
      <c r="G64" s="13">
        <f t="shared" si="20"/>
        <v>233</v>
      </c>
      <c r="H64" s="13">
        <f t="shared" si="20"/>
        <v>10</v>
      </c>
      <c r="I64" s="13">
        <f t="shared" si="20"/>
        <v>165</v>
      </c>
      <c r="J64" s="13">
        <f t="shared" si="20"/>
        <v>189</v>
      </c>
      <c r="K64" s="13">
        <f t="shared" si="20"/>
        <v>37</v>
      </c>
      <c r="L64" s="13">
        <f t="shared" si="20"/>
        <v>16</v>
      </c>
      <c r="M64" s="13">
        <f t="shared" si="20"/>
        <v>15</v>
      </c>
      <c r="N64" s="13">
        <f t="shared" si="20"/>
        <v>10</v>
      </c>
      <c r="O64" s="13">
        <f t="shared" si="20"/>
        <v>4</v>
      </c>
      <c r="P64" s="20">
        <f t="shared" si="18"/>
        <v>6.4026159616092668</v>
      </c>
      <c r="Q64" s="14">
        <f t="shared" si="19"/>
        <v>1.9750759764613381</v>
      </c>
    </row>
    <row r="67" spans="1:17" ht="15.6" x14ac:dyDescent="0.3">
      <c r="A67" s="3" t="s">
        <v>52</v>
      </c>
      <c r="B67" s="4" t="s">
        <v>34</v>
      </c>
      <c r="C67" s="4" t="s">
        <v>35</v>
      </c>
      <c r="D67" s="4" t="s">
        <v>36</v>
      </c>
      <c r="E67" s="19" t="s">
        <v>37</v>
      </c>
      <c r="F67" s="4" t="s">
        <v>38</v>
      </c>
      <c r="G67" s="4" t="s">
        <v>39</v>
      </c>
      <c r="H67" s="4" t="s">
        <v>40</v>
      </c>
      <c r="I67" s="4" t="s">
        <v>41</v>
      </c>
      <c r="J67" s="4" t="s">
        <v>42</v>
      </c>
      <c r="K67" s="4" t="s">
        <v>43</v>
      </c>
      <c r="L67" s="4" t="s">
        <v>44</v>
      </c>
      <c r="M67" s="4" t="s">
        <v>45</v>
      </c>
      <c r="N67" s="4" t="s">
        <v>46</v>
      </c>
      <c r="O67" s="4" t="s">
        <v>47</v>
      </c>
      <c r="P67" s="20" t="s">
        <v>48</v>
      </c>
      <c r="Q67" s="20" t="s">
        <v>49</v>
      </c>
    </row>
    <row r="68" spans="1:17" x14ac:dyDescent="0.3">
      <c r="A68" s="4">
        <v>2014</v>
      </c>
      <c r="B68" s="5">
        <f>15+4+2</f>
        <v>21</v>
      </c>
      <c r="C68" s="5">
        <v>2</v>
      </c>
      <c r="D68" s="5">
        <v>0</v>
      </c>
      <c r="E68" s="22">
        <f>38+4.66+3.66</f>
        <v>46.319999999999993</v>
      </c>
      <c r="F68" s="5">
        <f>15+4+3</f>
        <v>22</v>
      </c>
      <c r="G68" s="5">
        <f>39+9+6</f>
        <v>54</v>
      </c>
      <c r="H68" s="5">
        <v>0</v>
      </c>
      <c r="I68" s="5">
        <f>23+4+2</f>
        <v>29</v>
      </c>
      <c r="J68" s="5">
        <v>4</v>
      </c>
      <c r="K68" s="5">
        <v>0</v>
      </c>
      <c r="L68" s="5">
        <v>0</v>
      </c>
      <c r="M68" s="5">
        <v>2</v>
      </c>
      <c r="N68" s="5">
        <v>2</v>
      </c>
      <c r="O68" s="5">
        <v>0</v>
      </c>
      <c r="P68" s="21">
        <f t="shared" ref="P68:P71" si="21">F68*9/E68</f>
        <v>4.2746113989637315</v>
      </c>
      <c r="Q68" s="21">
        <f t="shared" ref="Q68:Q71" si="22">(G68+J68)/E68</f>
        <v>1.2521588946459414</v>
      </c>
    </row>
    <row r="69" spans="1:17" x14ac:dyDescent="0.3">
      <c r="A69" s="4">
        <v>2015</v>
      </c>
      <c r="B69" s="5">
        <v>18</v>
      </c>
      <c r="C69" s="5">
        <v>3</v>
      </c>
      <c r="D69" s="5">
        <v>0</v>
      </c>
      <c r="E69" s="22">
        <v>44.66</v>
      </c>
      <c r="F69" s="5">
        <v>29</v>
      </c>
      <c r="G69" s="5">
        <v>48</v>
      </c>
      <c r="H69" s="5">
        <v>5</v>
      </c>
      <c r="I69" s="5">
        <v>21</v>
      </c>
      <c r="J69" s="5">
        <v>18</v>
      </c>
      <c r="K69" s="5">
        <v>3</v>
      </c>
      <c r="L69" s="5">
        <v>0</v>
      </c>
      <c r="M69" s="5">
        <v>4</v>
      </c>
      <c r="N69" s="5">
        <v>4</v>
      </c>
      <c r="O69" s="5">
        <v>1</v>
      </c>
      <c r="P69" s="21">
        <f t="shared" si="21"/>
        <v>5.8441558441558445</v>
      </c>
      <c r="Q69" s="21">
        <f t="shared" si="22"/>
        <v>1.4778325123152711</v>
      </c>
    </row>
    <row r="70" spans="1:17" x14ac:dyDescent="0.3">
      <c r="A70" s="4">
        <v>2016</v>
      </c>
      <c r="B70" s="5">
        <v>14</v>
      </c>
      <c r="C70" s="5">
        <v>0</v>
      </c>
      <c r="D70" s="5">
        <v>0</v>
      </c>
      <c r="E70" s="22">
        <v>28.66</v>
      </c>
      <c r="F70" s="5">
        <v>26</v>
      </c>
      <c r="G70" s="5">
        <v>46</v>
      </c>
      <c r="H70" s="5">
        <v>3</v>
      </c>
      <c r="I70" s="5">
        <v>12</v>
      </c>
      <c r="J70" s="5">
        <v>9</v>
      </c>
      <c r="K70" s="5">
        <v>0</v>
      </c>
      <c r="L70" s="5">
        <v>0</v>
      </c>
      <c r="M70" s="5">
        <v>1</v>
      </c>
      <c r="N70" s="5">
        <v>0</v>
      </c>
      <c r="O70" s="5">
        <v>0</v>
      </c>
      <c r="P70" s="21">
        <f t="shared" si="21"/>
        <v>8.164689462665736</v>
      </c>
      <c r="Q70" s="21">
        <f t="shared" si="22"/>
        <v>1.9190509420795534</v>
      </c>
    </row>
    <row r="71" spans="1:17" x14ac:dyDescent="0.3">
      <c r="A71" s="4" t="s">
        <v>23</v>
      </c>
      <c r="B71" s="13">
        <f t="shared" ref="B71:O71" si="23">SUM(B68:B70)</f>
        <v>53</v>
      </c>
      <c r="C71" s="13">
        <f t="shared" si="23"/>
        <v>5</v>
      </c>
      <c r="D71" s="13">
        <f t="shared" si="23"/>
        <v>0</v>
      </c>
      <c r="E71" s="25">
        <f t="shared" si="23"/>
        <v>119.63999999999999</v>
      </c>
      <c r="F71" s="13">
        <f t="shared" si="23"/>
        <v>77</v>
      </c>
      <c r="G71" s="13">
        <f t="shared" si="23"/>
        <v>148</v>
      </c>
      <c r="H71" s="13">
        <f t="shared" si="23"/>
        <v>8</v>
      </c>
      <c r="I71" s="13">
        <f t="shared" si="23"/>
        <v>62</v>
      </c>
      <c r="J71" s="13">
        <f t="shared" si="23"/>
        <v>31</v>
      </c>
      <c r="K71" s="13">
        <f t="shared" si="23"/>
        <v>3</v>
      </c>
      <c r="L71" s="13">
        <f t="shared" si="23"/>
        <v>0</v>
      </c>
      <c r="M71" s="13">
        <f t="shared" si="23"/>
        <v>7</v>
      </c>
      <c r="N71" s="13">
        <f t="shared" si="23"/>
        <v>6</v>
      </c>
      <c r="O71" s="13">
        <f t="shared" si="23"/>
        <v>1</v>
      </c>
      <c r="P71" s="26">
        <f t="shared" si="21"/>
        <v>5.7923771313941836</v>
      </c>
      <c r="Q71" s="26">
        <f t="shared" si="22"/>
        <v>1.4961551320628554</v>
      </c>
    </row>
    <row r="74" spans="1:17" ht="15.6" x14ac:dyDescent="0.3">
      <c r="A74" s="3" t="s">
        <v>56</v>
      </c>
      <c r="B74" s="4" t="s">
        <v>34</v>
      </c>
      <c r="C74" s="4" t="s">
        <v>35</v>
      </c>
      <c r="D74" s="4" t="s">
        <v>36</v>
      </c>
      <c r="E74" s="19" t="s">
        <v>37</v>
      </c>
      <c r="F74" s="4" t="s">
        <v>38</v>
      </c>
      <c r="G74" s="4" t="s">
        <v>39</v>
      </c>
      <c r="H74" s="4" t="s">
        <v>40</v>
      </c>
      <c r="I74" s="4" t="s">
        <v>41</v>
      </c>
      <c r="J74" s="4" t="s">
        <v>42</v>
      </c>
      <c r="K74" s="4" t="s">
        <v>43</v>
      </c>
      <c r="L74" s="4" t="s">
        <v>44</v>
      </c>
      <c r="M74" s="4" t="s">
        <v>45</v>
      </c>
      <c r="N74" s="4" t="s">
        <v>46</v>
      </c>
      <c r="O74" s="4" t="s">
        <v>47</v>
      </c>
      <c r="P74" s="20" t="s">
        <v>48</v>
      </c>
      <c r="Q74" s="20" t="s">
        <v>49</v>
      </c>
    </row>
    <row r="75" spans="1:17" x14ac:dyDescent="0.3">
      <c r="A75" s="4">
        <v>2015</v>
      </c>
      <c r="B75" s="5">
        <v>20</v>
      </c>
      <c r="C75" s="5">
        <v>3</v>
      </c>
      <c r="D75" s="5">
        <v>0</v>
      </c>
      <c r="E75" s="22">
        <v>45.66</v>
      </c>
      <c r="F75" s="5">
        <v>19</v>
      </c>
      <c r="G75" s="5">
        <v>39</v>
      </c>
      <c r="H75" s="5">
        <v>0</v>
      </c>
      <c r="I75" s="5">
        <v>41</v>
      </c>
      <c r="J75" s="5">
        <v>22</v>
      </c>
      <c r="K75" s="5">
        <v>6</v>
      </c>
      <c r="L75" s="5">
        <v>0</v>
      </c>
      <c r="M75" s="5">
        <v>1</v>
      </c>
      <c r="N75" s="5">
        <v>4</v>
      </c>
      <c r="O75" s="5">
        <v>3</v>
      </c>
      <c r="P75" s="21">
        <f t="shared" ref="P75:P80" si="24">F75*9/E75</f>
        <v>3.7450722733245732</v>
      </c>
      <c r="Q75" s="21">
        <f t="shared" ref="Q75:Q80" si="25">(G75+J75)/E75</f>
        <v>1.3359614542268945</v>
      </c>
    </row>
    <row r="76" spans="1:17" x14ac:dyDescent="0.3">
      <c r="A76" s="4">
        <v>2016</v>
      </c>
      <c r="B76" s="5">
        <v>18</v>
      </c>
      <c r="C76" s="5">
        <v>2</v>
      </c>
      <c r="D76" s="5">
        <v>0</v>
      </c>
      <c r="E76" s="22">
        <v>34.659999999999997</v>
      </c>
      <c r="F76" s="5">
        <v>45</v>
      </c>
      <c r="G76" s="5">
        <v>50</v>
      </c>
      <c r="H76" s="5">
        <v>0</v>
      </c>
      <c r="I76" s="5">
        <v>20</v>
      </c>
      <c r="J76" s="5">
        <v>15</v>
      </c>
      <c r="K76" s="5">
        <v>4</v>
      </c>
      <c r="L76" s="5">
        <v>0</v>
      </c>
      <c r="M76" s="5">
        <v>2</v>
      </c>
      <c r="N76" s="5">
        <v>1</v>
      </c>
      <c r="O76" s="5">
        <v>0</v>
      </c>
      <c r="P76" s="21">
        <f t="shared" si="24"/>
        <v>11.684939411425276</v>
      </c>
      <c r="Q76" s="21">
        <f t="shared" si="25"/>
        <v>1.8753606462781307</v>
      </c>
    </row>
    <row r="77" spans="1:17" x14ac:dyDescent="0.3">
      <c r="A77" s="4">
        <v>2017</v>
      </c>
      <c r="B77" s="5">
        <v>13</v>
      </c>
      <c r="C77" s="5">
        <v>10</v>
      </c>
      <c r="D77" s="5">
        <v>2</v>
      </c>
      <c r="E77" s="22">
        <v>56.33</v>
      </c>
      <c r="F77" s="5">
        <v>39</v>
      </c>
      <c r="G77" s="5">
        <v>76</v>
      </c>
      <c r="H77" s="5">
        <v>1</v>
      </c>
      <c r="I77" s="5">
        <v>50</v>
      </c>
      <c r="J77" s="5">
        <v>24</v>
      </c>
      <c r="K77" s="5">
        <v>4</v>
      </c>
      <c r="L77" s="5">
        <v>6</v>
      </c>
      <c r="M77" s="5">
        <v>3</v>
      </c>
      <c r="N77" s="5">
        <v>4</v>
      </c>
      <c r="O77" s="5">
        <v>0</v>
      </c>
      <c r="P77" s="21">
        <f t="shared" si="24"/>
        <v>6.2311379371560447</v>
      </c>
      <c r="Q77" s="21">
        <f t="shared" si="25"/>
        <v>1.7752529735487308</v>
      </c>
    </row>
    <row r="78" spans="1:17" x14ac:dyDescent="0.3">
      <c r="A78" s="4">
        <v>2018</v>
      </c>
      <c r="B78" s="5">
        <v>1</v>
      </c>
      <c r="C78" s="5">
        <v>1</v>
      </c>
      <c r="D78" s="5">
        <v>0</v>
      </c>
      <c r="E78" s="5">
        <v>3</v>
      </c>
      <c r="F78" s="5">
        <v>3</v>
      </c>
      <c r="G78" s="5">
        <v>3</v>
      </c>
      <c r="H78" s="5">
        <v>0</v>
      </c>
      <c r="I78" s="5">
        <v>1</v>
      </c>
      <c r="J78" s="5">
        <v>3</v>
      </c>
      <c r="K78" s="5">
        <v>0</v>
      </c>
      <c r="L78" s="5">
        <v>0</v>
      </c>
      <c r="M78" s="5">
        <v>0</v>
      </c>
      <c r="N78" s="5">
        <v>1</v>
      </c>
      <c r="O78" s="5">
        <v>0</v>
      </c>
      <c r="P78" s="21">
        <f t="shared" si="24"/>
        <v>9</v>
      </c>
      <c r="Q78" s="21">
        <f t="shared" si="25"/>
        <v>2</v>
      </c>
    </row>
    <row r="79" spans="1:17" x14ac:dyDescent="0.3">
      <c r="A79" s="4">
        <v>2022</v>
      </c>
      <c r="B79" s="28">
        <f>8+2</f>
        <v>10</v>
      </c>
      <c r="C79" s="28">
        <v>0</v>
      </c>
      <c r="D79" s="28">
        <v>0</v>
      </c>
      <c r="E79" s="34">
        <f>6.66666666666667+2</f>
        <v>8.6666666666666696</v>
      </c>
      <c r="F79" s="28">
        <v>6</v>
      </c>
      <c r="G79" s="28">
        <f>6+3</f>
        <v>9</v>
      </c>
      <c r="H79" s="28">
        <v>1</v>
      </c>
      <c r="I79" s="28">
        <v>2</v>
      </c>
      <c r="J79" s="28">
        <f>7+1</f>
        <v>8</v>
      </c>
      <c r="K79" s="28">
        <v>1</v>
      </c>
      <c r="L79" s="28">
        <v>4</v>
      </c>
      <c r="M79" s="28">
        <v>1</v>
      </c>
      <c r="N79" s="28">
        <v>1</v>
      </c>
      <c r="O79" s="28">
        <v>0</v>
      </c>
      <c r="P79" s="39">
        <f t="shared" ref="P79" si="26">(F79*9)/E79</f>
        <v>6.2307692307692291</v>
      </c>
      <c r="Q79" s="39">
        <f t="shared" si="25"/>
        <v>1.9615384615384608</v>
      </c>
    </row>
    <row r="80" spans="1:17" x14ac:dyDescent="0.3">
      <c r="A80" s="4" t="s">
        <v>23</v>
      </c>
      <c r="B80" s="13">
        <f>SUM(B75:B79)</f>
        <v>62</v>
      </c>
      <c r="C80" s="13">
        <f t="shared" ref="C80:O80" si="27">SUM(C75:C79)</f>
        <v>16</v>
      </c>
      <c r="D80" s="13">
        <f t="shared" si="27"/>
        <v>2</v>
      </c>
      <c r="E80" s="13">
        <f t="shared" si="27"/>
        <v>148.31666666666663</v>
      </c>
      <c r="F80" s="13">
        <f t="shared" si="27"/>
        <v>112</v>
      </c>
      <c r="G80" s="13">
        <f t="shared" si="27"/>
        <v>177</v>
      </c>
      <c r="H80" s="13">
        <f t="shared" si="27"/>
        <v>2</v>
      </c>
      <c r="I80" s="13">
        <f t="shared" si="27"/>
        <v>114</v>
      </c>
      <c r="J80" s="13">
        <f t="shared" si="27"/>
        <v>72</v>
      </c>
      <c r="K80" s="13">
        <f t="shared" si="27"/>
        <v>15</v>
      </c>
      <c r="L80" s="13">
        <f t="shared" si="27"/>
        <v>10</v>
      </c>
      <c r="M80" s="13">
        <f t="shared" si="27"/>
        <v>7</v>
      </c>
      <c r="N80" s="13">
        <f t="shared" si="27"/>
        <v>11</v>
      </c>
      <c r="O80" s="13">
        <f t="shared" si="27"/>
        <v>3</v>
      </c>
      <c r="P80" s="26">
        <f t="shared" si="24"/>
        <v>6.796269243735253</v>
      </c>
      <c r="Q80" s="26">
        <f t="shared" si="25"/>
        <v>1.6788403191369821</v>
      </c>
    </row>
    <row r="83" spans="1:17" ht="15.6" x14ac:dyDescent="0.3">
      <c r="A83" s="3" t="s">
        <v>53</v>
      </c>
      <c r="B83" s="4" t="s">
        <v>34</v>
      </c>
      <c r="C83" s="4" t="s">
        <v>35</v>
      </c>
      <c r="D83" s="4" t="s">
        <v>36</v>
      </c>
      <c r="E83" s="19" t="s">
        <v>37</v>
      </c>
      <c r="F83" s="4" t="s">
        <v>38</v>
      </c>
      <c r="G83" s="4" t="s">
        <v>39</v>
      </c>
      <c r="H83" s="4" t="s">
        <v>40</v>
      </c>
      <c r="I83" s="4" t="s">
        <v>41</v>
      </c>
      <c r="J83" s="4" t="s">
        <v>42</v>
      </c>
      <c r="K83" s="4" t="s">
        <v>43</v>
      </c>
      <c r="L83" s="4" t="s">
        <v>44</v>
      </c>
      <c r="M83" s="4" t="s">
        <v>45</v>
      </c>
      <c r="N83" s="4" t="s">
        <v>46</v>
      </c>
      <c r="O83" s="4" t="s">
        <v>47</v>
      </c>
      <c r="P83" s="20" t="s">
        <v>48</v>
      </c>
      <c r="Q83" s="20" t="s">
        <v>49</v>
      </c>
    </row>
    <row r="84" spans="1:17" x14ac:dyDescent="0.3">
      <c r="A84" s="13">
        <v>2014</v>
      </c>
      <c r="B84" s="5">
        <f>8+3+1</f>
        <v>12</v>
      </c>
      <c r="C84" s="5">
        <f>5+3+1</f>
        <v>9</v>
      </c>
      <c r="D84" s="5">
        <v>0</v>
      </c>
      <c r="E84" s="22">
        <f>33.33+18+6</f>
        <v>57.33</v>
      </c>
      <c r="F84" s="5">
        <f>19+3+5</f>
        <v>27</v>
      </c>
      <c r="G84" s="5">
        <f>34+10+6</f>
        <v>50</v>
      </c>
      <c r="H84" s="5">
        <v>0</v>
      </c>
      <c r="I84" s="5">
        <f>39+12+3</f>
        <v>54</v>
      </c>
      <c r="J84" s="5">
        <f>15+7+1</f>
        <v>23</v>
      </c>
      <c r="K84" s="5">
        <v>0</v>
      </c>
      <c r="L84" s="5">
        <v>0</v>
      </c>
      <c r="M84" s="5">
        <v>2</v>
      </c>
      <c r="N84" s="5">
        <v>4</v>
      </c>
      <c r="O84" s="5">
        <v>0</v>
      </c>
      <c r="P84" s="21">
        <f>F84*9/E84</f>
        <v>4.2386185243328098</v>
      </c>
      <c r="Q84" s="21">
        <f>(G84+J84)/E84</f>
        <v>1.2733298447584163</v>
      </c>
    </row>
    <row r="85" spans="1:17" x14ac:dyDescent="0.3">
      <c r="A85" s="4">
        <v>2015</v>
      </c>
      <c r="B85" s="5">
        <v>2</v>
      </c>
      <c r="C85" s="5">
        <v>1</v>
      </c>
      <c r="D85" s="5">
        <v>0</v>
      </c>
      <c r="E85" s="5">
        <v>7</v>
      </c>
      <c r="F85" s="5">
        <v>4</v>
      </c>
      <c r="G85" s="5">
        <v>5</v>
      </c>
      <c r="H85" s="5">
        <v>1</v>
      </c>
      <c r="I85" s="5">
        <v>9</v>
      </c>
      <c r="J85" s="5">
        <v>4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21">
        <f>F85*9/E85</f>
        <v>5.1428571428571432</v>
      </c>
      <c r="Q85" s="21">
        <f>(G85+J85)/E85</f>
        <v>1.2857142857142858</v>
      </c>
    </row>
    <row r="86" spans="1:17" x14ac:dyDescent="0.3">
      <c r="A86" s="4">
        <v>2016</v>
      </c>
      <c r="B86" s="5">
        <v>1</v>
      </c>
      <c r="C86" s="5">
        <v>1</v>
      </c>
      <c r="D86" s="5">
        <v>0</v>
      </c>
      <c r="E86" s="5">
        <v>1</v>
      </c>
      <c r="F86" s="5">
        <v>5</v>
      </c>
      <c r="G86" s="5">
        <v>5</v>
      </c>
      <c r="H86" s="5">
        <v>0</v>
      </c>
      <c r="I86" s="5">
        <v>0</v>
      </c>
      <c r="J86" s="5">
        <v>1</v>
      </c>
      <c r="K86" s="5">
        <v>1</v>
      </c>
      <c r="L86" s="5">
        <v>0</v>
      </c>
      <c r="M86" s="5">
        <v>0</v>
      </c>
      <c r="N86" s="5">
        <v>1</v>
      </c>
      <c r="O86" s="5">
        <v>0</v>
      </c>
      <c r="P86" s="21">
        <f>F86*9/E86</f>
        <v>45</v>
      </c>
      <c r="Q86" s="21">
        <f>(G86+J86)/E86</f>
        <v>6</v>
      </c>
    </row>
    <row r="87" spans="1:17" x14ac:dyDescent="0.3">
      <c r="A87" s="4" t="s">
        <v>23</v>
      </c>
      <c r="B87" s="13">
        <f t="shared" ref="B87:O87" si="28">SUM(B84:B86)</f>
        <v>15</v>
      </c>
      <c r="C87" s="13">
        <f t="shared" si="28"/>
        <v>11</v>
      </c>
      <c r="D87" s="13">
        <f t="shared" si="28"/>
        <v>0</v>
      </c>
      <c r="E87" s="25">
        <f t="shared" si="28"/>
        <v>65.33</v>
      </c>
      <c r="F87" s="13">
        <f t="shared" si="28"/>
        <v>36</v>
      </c>
      <c r="G87" s="13">
        <f t="shared" si="28"/>
        <v>60</v>
      </c>
      <c r="H87" s="13">
        <f t="shared" si="28"/>
        <v>1</v>
      </c>
      <c r="I87" s="13">
        <f t="shared" si="28"/>
        <v>63</v>
      </c>
      <c r="J87" s="13">
        <f t="shared" si="28"/>
        <v>28</v>
      </c>
      <c r="K87" s="13">
        <f t="shared" si="28"/>
        <v>1</v>
      </c>
      <c r="L87" s="13">
        <f t="shared" si="28"/>
        <v>0</v>
      </c>
      <c r="M87" s="13">
        <f t="shared" si="28"/>
        <v>2</v>
      </c>
      <c r="N87" s="13">
        <f t="shared" si="28"/>
        <v>5</v>
      </c>
      <c r="O87" s="13">
        <f t="shared" si="28"/>
        <v>0</v>
      </c>
      <c r="P87" s="26">
        <f>F87*9/E87</f>
        <v>4.9594367059543858</v>
      </c>
      <c r="Q87" s="26">
        <f>(G87+J87)/E87</f>
        <v>1.3470075003826727</v>
      </c>
    </row>
    <row r="90" spans="1:17" ht="15.6" x14ac:dyDescent="0.3">
      <c r="A90" s="3" t="s">
        <v>54</v>
      </c>
      <c r="B90" s="4" t="s">
        <v>34</v>
      </c>
      <c r="C90" s="4" t="s">
        <v>35</v>
      </c>
      <c r="D90" s="4" t="s">
        <v>36</v>
      </c>
      <c r="E90" s="19" t="s">
        <v>37</v>
      </c>
      <c r="F90" s="4" t="s">
        <v>38</v>
      </c>
      <c r="G90" s="4" t="s">
        <v>39</v>
      </c>
      <c r="H90" s="4" t="s">
        <v>40</v>
      </c>
      <c r="I90" s="4" t="s">
        <v>41</v>
      </c>
      <c r="J90" s="4" t="s">
        <v>42</v>
      </c>
      <c r="K90" s="4" t="s">
        <v>43</v>
      </c>
      <c r="L90" s="4" t="s">
        <v>44</v>
      </c>
      <c r="M90" s="4" t="s">
        <v>45</v>
      </c>
      <c r="N90" s="4" t="s">
        <v>46</v>
      </c>
      <c r="O90" s="4" t="s">
        <v>47</v>
      </c>
      <c r="P90" s="20" t="s">
        <v>48</v>
      </c>
      <c r="Q90" s="20" t="s">
        <v>49</v>
      </c>
    </row>
    <row r="91" spans="1:17" x14ac:dyDescent="0.3">
      <c r="A91" s="13">
        <v>2014</v>
      </c>
      <c r="B91" s="5">
        <f>2+1+1</f>
        <v>4</v>
      </c>
      <c r="C91" s="5">
        <f>2+1+1</f>
        <v>4</v>
      </c>
      <c r="D91" s="5">
        <v>0</v>
      </c>
      <c r="E91" s="5">
        <f>14+5+4</f>
        <v>23</v>
      </c>
      <c r="F91" s="5">
        <f>11+9+4</f>
        <v>24</v>
      </c>
      <c r="G91" s="5">
        <f>17+13+8</f>
        <v>38</v>
      </c>
      <c r="H91" s="5">
        <v>0</v>
      </c>
      <c r="I91" s="5">
        <f>6+3</f>
        <v>9</v>
      </c>
      <c r="J91" s="5">
        <f>5+1</f>
        <v>6</v>
      </c>
      <c r="K91" s="5">
        <v>0</v>
      </c>
      <c r="L91" s="5">
        <v>0</v>
      </c>
      <c r="M91" s="5">
        <v>1</v>
      </c>
      <c r="N91" s="5">
        <v>2</v>
      </c>
      <c r="O91" s="5">
        <v>0</v>
      </c>
      <c r="P91" s="23">
        <f>F91*9/E91</f>
        <v>9.3913043478260878</v>
      </c>
      <c r="Q91" s="23">
        <f>(G91+J91)/E91</f>
        <v>1.9130434782608696</v>
      </c>
    </row>
    <row r="92" spans="1:17" x14ac:dyDescent="0.3">
      <c r="A92" s="4">
        <v>2015</v>
      </c>
      <c r="B92" s="8">
        <v>6</v>
      </c>
      <c r="C92" s="8">
        <v>1</v>
      </c>
      <c r="D92" s="8">
        <v>0</v>
      </c>
      <c r="E92" s="24">
        <v>18.329999999999998</v>
      </c>
      <c r="F92" s="8">
        <v>20</v>
      </c>
      <c r="G92" s="8">
        <v>28</v>
      </c>
      <c r="H92" s="8">
        <v>2</v>
      </c>
      <c r="I92" s="8">
        <v>8</v>
      </c>
      <c r="J92" s="8">
        <v>8</v>
      </c>
      <c r="K92" s="8">
        <v>0</v>
      </c>
      <c r="L92" s="8">
        <v>0</v>
      </c>
      <c r="M92" s="8">
        <v>2</v>
      </c>
      <c r="N92" s="8">
        <v>1</v>
      </c>
      <c r="O92" s="8">
        <v>0</v>
      </c>
      <c r="P92" s="23">
        <f>F92*9/E92</f>
        <v>9.8199672667757785</v>
      </c>
      <c r="Q92" s="23">
        <f>(G92+J92)/E92</f>
        <v>1.9639934533551557</v>
      </c>
    </row>
    <row r="93" spans="1:17" x14ac:dyDescent="0.3">
      <c r="A93" s="4">
        <v>2016</v>
      </c>
      <c r="B93" s="8">
        <v>4</v>
      </c>
      <c r="C93" s="8">
        <v>3</v>
      </c>
      <c r="D93" s="8">
        <v>0</v>
      </c>
      <c r="E93" s="24">
        <v>17.329999999999998</v>
      </c>
      <c r="F93" s="8">
        <v>15</v>
      </c>
      <c r="G93" s="8">
        <v>27</v>
      </c>
      <c r="H93" s="8">
        <v>2</v>
      </c>
      <c r="I93" s="8">
        <v>7</v>
      </c>
      <c r="J93" s="8">
        <v>4</v>
      </c>
      <c r="K93" s="8">
        <v>0</v>
      </c>
      <c r="L93" s="8">
        <v>0</v>
      </c>
      <c r="M93" s="8">
        <v>0</v>
      </c>
      <c r="N93" s="8">
        <v>2</v>
      </c>
      <c r="O93" s="8">
        <v>1</v>
      </c>
      <c r="P93" s="23">
        <f>F93*9/E93</f>
        <v>7.7899596076168498</v>
      </c>
      <c r="Q93" s="23">
        <f>(G93+J93)/E93</f>
        <v>1.7888055395268323</v>
      </c>
    </row>
    <row r="94" spans="1:17" x14ac:dyDescent="0.3">
      <c r="A94" s="4">
        <v>2017</v>
      </c>
      <c r="B94" s="8">
        <v>6</v>
      </c>
      <c r="C94" s="8">
        <v>2</v>
      </c>
      <c r="D94" s="8">
        <v>0</v>
      </c>
      <c r="E94" s="24">
        <v>15.33</v>
      </c>
      <c r="F94" s="8">
        <v>14</v>
      </c>
      <c r="G94" s="8">
        <v>38</v>
      </c>
      <c r="H94" s="8">
        <v>0</v>
      </c>
      <c r="I94" s="8">
        <v>12</v>
      </c>
      <c r="J94" s="8">
        <v>11</v>
      </c>
      <c r="K94" s="8">
        <v>1</v>
      </c>
      <c r="L94" s="8">
        <v>1</v>
      </c>
      <c r="M94" s="8">
        <v>1</v>
      </c>
      <c r="N94" s="8">
        <v>1</v>
      </c>
      <c r="O94" s="8">
        <v>0</v>
      </c>
      <c r="P94" s="23">
        <f>F94*9/E94</f>
        <v>8.2191780821917799</v>
      </c>
      <c r="Q94" s="23">
        <f>(G94+J94)/E94</f>
        <v>3.1963470319634704</v>
      </c>
    </row>
    <row r="95" spans="1:17" x14ac:dyDescent="0.3">
      <c r="A95" s="4" t="s">
        <v>23</v>
      </c>
      <c r="B95" s="13">
        <f t="shared" ref="B95:O95" si="29">SUM(B91:B94)</f>
        <v>20</v>
      </c>
      <c r="C95" s="13">
        <f t="shared" si="29"/>
        <v>10</v>
      </c>
      <c r="D95" s="13">
        <f t="shared" si="29"/>
        <v>0</v>
      </c>
      <c r="E95" s="25">
        <f t="shared" si="29"/>
        <v>73.989999999999995</v>
      </c>
      <c r="F95" s="13">
        <f t="shared" si="29"/>
        <v>73</v>
      </c>
      <c r="G95" s="13">
        <f t="shared" si="29"/>
        <v>131</v>
      </c>
      <c r="H95" s="13">
        <f t="shared" si="29"/>
        <v>4</v>
      </c>
      <c r="I95" s="13">
        <f t="shared" si="29"/>
        <v>36</v>
      </c>
      <c r="J95" s="13">
        <f t="shared" si="29"/>
        <v>29</v>
      </c>
      <c r="K95" s="13">
        <f t="shared" si="29"/>
        <v>1</v>
      </c>
      <c r="L95" s="13">
        <f t="shared" si="29"/>
        <v>1</v>
      </c>
      <c r="M95" s="13">
        <f t="shared" si="29"/>
        <v>4</v>
      </c>
      <c r="N95" s="13">
        <f t="shared" si="29"/>
        <v>6</v>
      </c>
      <c r="O95" s="13">
        <f t="shared" si="29"/>
        <v>1</v>
      </c>
      <c r="P95" s="26">
        <f>F95*9/E95</f>
        <v>8.8795783213947832</v>
      </c>
      <c r="Q95" s="26">
        <f>(G95+J95)/E95</f>
        <v>2.1624543857278011</v>
      </c>
    </row>
    <row r="98" spans="1:17" ht="18" x14ac:dyDescent="0.35">
      <c r="A98" s="15" t="s">
        <v>32</v>
      </c>
      <c r="B98" s="27"/>
    </row>
    <row r="99" spans="1:17" x14ac:dyDescent="0.3">
      <c r="B99" s="4" t="s">
        <v>34</v>
      </c>
      <c r="C99" s="4" t="s">
        <v>35</v>
      </c>
      <c r="D99" s="4" t="s">
        <v>36</v>
      </c>
      <c r="E99" s="19" t="s">
        <v>37</v>
      </c>
      <c r="F99" s="4" t="s">
        <v>38</v>
      </c>
      <c r="G99" s="4" t="s">
        <v>39</v>
      </c>
      <c r="H99" s="4" t="s">
        <v>40</v>
      </c>
      <c r="I99" s="4" t="s">
        <v>41</v>
      </c>
      <c r="J99" s="4" t="s">
        <v>42</v>
      </c>
      <c r="K99" s="4" t="s">
        <v>43</v>
      </c>
      <c r="L99" s="4" t="s">
        <v>44</v>
      </c>
      <c r="M99" s="4" t="s">
        <v>45</v>
      </c>
      <c r="N99" s="4" t="s">
        <v>46</v>
      </c>
      <c r="O99" s="4" t="s">
        <v>47</v>
      </c>
      <c r="P99" s="20" t="s">
        <v>48</v>
      </c>
      <c r="Q99" s="20" t="s">
        <v>49</v>
      </c>
    </row>
    <row r="100" spans="1:17" ht="15.6" x14ac:dyDescent="0.3">
      <c r="A100" s="3" t="s">
        <v>33</v>
      </c>
      <c r="B100" s="16">
        <f>Pitching!B12</f>
        <v>79</v>
      </c>
      <c r="C100" s="16">
        <f>Pitching!C12</f>
        <v>64</v>
      </c>
      <c r="D100" s="5">
        <f>Pitching!D12</f>
        <v>7</v>
      </c>
      <c r="E100" s="40">
        <f>Pitching!E12</f>
        <v>372.6432666666667</v>
      </c>
      <c r="F100" s="5">
        <f>Pitching!F12</f>
        <v>196</v>
      </c>
      <c r="G100" s="5">
        <f>Pitching!G12</f>
        <v>415</v>
      </c>
      <c r="H100" s="5">
        <f>Pitching!H12</f>
        <v>21</v>
      </c>
      <c r="I100" s="5">
        <f>Pitching!I12</f>
        <v>191</v>
      </c>
      <c r="J100" s="5">
        <f>Pitching!J12</f>
        <v>135</v>
      </c>
      <c r="K100" s="5">
        <f>Pitching!K12</f>
        <v>29</v>
      </c>
      <c r="L100" s="5">
        <f>Pitching!L12</f>
        <v>11</v>
      </c>
      <c r="M100" s="5">
        <f>Pitching!M12</f>
        <v>24</v>
      </c>
      <c r="N100" s="5">
        <f>Pitching!N12</f>
        <v>20</v>
      </c>
      <c r="O100" s="5">
        <f>Pitching!O12</f>
        <v>1</v>
      </c>
      <c r="P100" s="21">
        <f>Pitching!P12</f>
        <v>4.7337498293721119</v>
      </c>
      <c r="Q100" s="21">
        <f>Pitching!Q12</f>
        <v>1.4759424071171552</v>
      </c>
    </row>
    <row r="101" spans="1:17" ht="15.6" x14ac:dyDescent="0.3">
      <c r="A101" s="3" t="s">
        <v>0</v>
      </c>
      <c r="B101" s="5">
        <v>24</v>
      </c>
      <c r="C101" s="5">
        <v>12</v>
      </c>
      <c r="D101" s="5">
        <v>2</v>
      </c>
      <c r="E101" s="22">
        <v>82</v>
      </c>
      <c r="F101" s="5">
        <v>56</v>
      </c>
      <c r="G101" s="5">
        <v>107</v>
      </c>
      <c r="H101" s="5">
        <v>7</v>
      </c>
      <c r="I101" s="5">
        <v>37</v>
      </c>
      <c r="J101" s="5">
        <v>35</v>
      </c>
      <c r="K101" s="5">
        <v>4</v>
      </c>
      <c r="L101" s="5">
        <v>3</v>
      </c>
      <c r="M101" s="5">
        <v>3</v>
      </c>
      <c r="N101" s="16">
        <v>4</v>
      </c>
      <c r="O101" s="5">
        <v>0</v>
      </c>
      <c r="P101" s="21">
        <v>6.15</v>
      </c>
      <c r="Q101" s="21">
        <v>1.73</v>
      </c>
    </row>
    <row r="102" spans="1:17" ht="15.6" x14ac:dyDescent="0.3">
      <c r="A102" s="3" t="s">
        <v>50</v>
      </c>
      <c r="B102" s="5">
        <f>Pitching!B32</f>
        <v>25</v>
      </c>
      <c r="C102" s="5">
        <f>Pitching!C32</f>
        <v>5</v>
      </c>
      <c r="D102" s="5">
        <f>Pitching!D32</f>
        <v>0</v>
      </c>
      <c r="E102" s="22">
        <f>Pitching!E32</f>
        <v>59.319333333333333</v>
      </c>
      <c r="F102" s="5">
        <f>Pitching!F32</f>
        <v>45</v>
      </c>
      <c r="G102" s="5">
        <f>Pitching!G32</f>
        <v>61</v>
      </c>
      <c r="H102" s="5">
        <f>Pitching!H32</f>
        <v>3</v>
      </c>
      <c r="I102" s="5">
        <f>Pitching!I32</f>
        <v>36</v>
      </c>
      <c r="J102" s="16">
        <f>Pitching!J32</f>
        <v>22</v>
      </c>
      <c r="K102" s="5">
        <f>Pitching!K32</f>
        <v>5</v>
      </c>
      <c r="L102" s="5">
        <f>Pitching!L32</f>
        <v>2</v>
      </c>
      <c r="M102" s="5">
        <f>Pitching!M32</f>
        <v>4</v>
      </c>
      <c r="N102" s="5">
        <f>Pitching!N32</f>
        <v>5</v>
      </c>
      <c r="O102" s="5">
        <f>Pitching!O32</f>
        <v>0</v>
      </c>
      <c r="P102" s="21">
        <f>Pitching!P32</f>
        <v>6.8274536688432104</v>
      </c>
      <c r="Q102" s="21">
        <f>Pitching!Q32</f>
        <v>1.3992065543555221</v>
      </c>
    </row>
    <row r="103" spans="1:17" ht="15.6" x14ac:dyDescent="0.3">
      <c r="A103" s="3" t="s">
        <v>26</v>
      </c>
      <c r="B103" s="5">
        <f>Pitching!B43</f>
        <v>69</v>
      </c>
      <c r="C103" s="5">
        <f>Pitching!C43</f>
        <v>46</v>
      </c>
      <c r="D103" s="16">
        <f>Pitching!D43</f>
        <v>8</v>
      </c>
      <c r="E103" s="22">
        <f>Pitching!E43</f>
        <v>315.64999999999998</v>
      </c>
      <c r="F103" s="5">
        <f>Pitching!F43</f>
        <v>137</v>
      </c>
      <c r="G103" s="5">
        <f>Pitching!G43</f>
        <v>302</v>
      </c>
      <c r="H103" s="5">
        <f>Pitching!H43</f>
        <v>6</v>
      </c>
      <c r="I103" s="16">
        <f>Pitching!I43</f>
        <v>277</v>
      </c>
      <c r="J103" s="5">
        <f>Pitching!J43</f>
        <v>134</v>
      </c>
      <c r="K103" s="5">
        <f>Pitching!K43</f>
        <v>24</v>
      </c>
      <c r="L103" s="5">
        <f>Pitching!L43</f>
        <v>17</v>
      </c>
      <c r="M103" s="16">
        <f>Pitching!M43</f>
        <v>28</v>
      </c>
      <c r="N103" s="5">
        <f>Pitching!N43</f>
        <v>20</v>
      </c>
      <c r="O103" s="16">
        <f>Pitching!O43</f>
        <v>7</v>
      </c>
      <c r="P103" s="41">
        <f>Pitching!P43</f>
        <v>3.9062252494851895</v>
      </c>
      <c r="Q103" s="21">
        <f>Pitching!Q43</f>
        <v>1.3812767305559956</v>
      </c>
    </row>
    <row r="104" spans="1:17" ht="15.6" x14ac:dyDescent="0.3">
      <c r="A104" s="3" t="s">
        <v>28</v>
      </c>
      <c r="B104" s="5">
        <f>Pitching!B54</f>
        <v>58</v>
      </c>
      <c r="C104" s="5">
        <f>Pitching!C54</f>
        <v>24</v>
      </c>
      <c r="D104" s="5">
        <f>Pitching!D54</f>
        <v>1</v>
      </c>
      <c r="E104" s="22">
        <f>Pitching!E54</f>
        <v>203.98333333333329</v>
      </c>
      <c r="F104" s="5">
        <f>Pitching!F54</f>
        <v>143</v>
      </c>
      <c r="G104" s="5">
        <f>Pitching!G54</f>
        <v>249</v>
      </c>
      <c r="H104" s="5">
        <f>Pitching!H54</f>
        <v>6</v>
      </c>
      <c r="I104" s="5">
        <f>Pitching!I54</f>
        <v>143</v>
      </c>
      <c r="J104" s="5">
        <f>Pitching!J54</f>
        <v>112</v>
      </c>
      <c r="K104" s="5">
        <f>Pitching!K54</f>
        <v>11</v>
      </c>
      <c r="L104" s="5">
        <f>Pitching!L54</f>
        <v>6</v>
      </c>
      <c r="M104" s="5">
        <f>Pitching!M54</f>
        <v>11</v>
      </c>
      <c r="N104" s="5">
        <f>Pitching!N54</f>
        <v>10</v>
      </c>
      <c r="O104" s="5">
        <f>Pitching!O54</f>
        <v>5</v>
      </c>
      <c r="P104" s="21">
        <f>Pitching!P54</f>
        <v>6.3093389982841748</v>
      </c>
      <c r="Q104" s="21">
        <f>Pitching!Q54</f>
        <v>1.769752430754147</v>
      </c>
    </row>
    <row r="105" spans="1:17" ht="15.6" x14ac:dyDescent="0.3">
      <c r="A105" s="3" t="s">
        <v>51</v>
      </c>
      <c r="B105" s="5">
        <f>Pitching!B64</f>
        <v>73</v>
      </c>
      <c r="C105" s="5">
        <f>Pitching!C64</f>
        <v>28</v>
      </c>
      <c r="D105" s="5">
        <f>Pitching!D64</f>
        <v>3</v>
      </c>
      <c r="E105" s="22">
        <f>Pitching!E64</f>
        <v>213.66266666666664</v>
      </c>
      <c r="F105" s="5">
        <f>Pitching!F64</f>
        <v>152</v>
      </c>
      <c r="G105" s="5">
        <f>Pitching!G64</f>
        <v>233</v>
      </c>
      <c r="H105" s="5">
        <f>Pitching!H64</f>
        <v>10</v>
      </c>
      <c r="I105" s="5">
        <f>Pitching!I64</f>
        <v>165</v>
      </c>
      <c r="J105" s="5">
        <f>Pitching!J64</f>
        <v>189</v>
      </c>
      <c r="K105" s="5">
        <f>Pitching!K64</f>
        <v>37</v>
      </c>
      <c r="L105" s="5">
        <f>Pitching!L64</f>
        <v>16</v>
      </c>
      <c r="M105" s="5">
        <f>Pitching!M64</f>
        <v>15</v>
      </c>
      <c r="N105" s="5">
        <f>Pitching!N64</f>
        <v>10</v>
      </c>
      <c r="O105" s="5">
        <f>Pitching!O64</f>
        <v>4</v>
      </c>
      <c r="P105" s="21">
        <f>Pitching!P64</f>
        <v>6.4026159616092668</v>
      </c>
      <c r="Q105" s="21">
        <f>Pitching!Q64</f>
        <v>1.9750759764613381</v>
      </c>
    </row>
    <row r="106" spans="1:17" ht="15.6" x14ac:dyDescent="0.3">
      <c r="A106" s="3" t="s">
        <v>52</v>
      </c>
      <c r="B106" s="5">
        <f>Pitching!B71</f>
        <v>53</v>
      </c>
      <c r="C106" s="5">
        <f>Pitching!C71</f>
        <v>5</v>
      </c>
      <c r="D106" s="5">
        <f>Pitching!D71</f>
        <v>0</v>
      </c>
      <c r="E106" s="22">
        <f>Pitching!E71</f>
        <v>119.63999999999999</v>
      </c>
      <c r="F106" s="5">
        <f>Pitching!F71</f>
        <v>77</v>
      </c>
      <c r="G106" s="5">
        <f>Pitching!G71</f>
        <v>148</v>
      </c>
      <c r="H106" s="5">
        <f>Pitching!H71</f>
        <v>8</v>
      </c>
      <c r="I106" s="5">
        <f>Pitching!I71</f>
        <v>62</v>
      </c>
      <c r="J106" s="5">
        <f>Pitching!J71</f>
        <v>31</v>
      </c>
      <c r="K106" s="5">
        <f>Pitching!K71</f>
        <v>3</v>
      </c>
      <c r="L106" s="16">
        <f>Pitching!L71</f>
        <v>0</v>
      </c>
      <c r="M106" s="5">
        <f>Pitching!M71</f>
        <v>7</v>
      </c>
      <c r="N106" s="5">
        <f>Pitching!N71</f>
        <v>6</v>
      </c>
      <c r="O106" s="5">
        <f>Pitching!O71</f>
        <v>1</v>
      </c>
      <c r="P106" s="21">
        <f>Pitching!P71</f>
        <v>5.7923771313941836</v>
      </c>
      <c r="Q106" s="21">
        <f>Pitching!Q71</f>
        <v>1.4961551320628554</v>
      </c>
    </row>
    <row r="107" spans="1:17" ht="15.6" x14ac:dyDescent="0.3">
      <c r="A107" s="3" t="s">
        <v>56</v>
      </c>
      <c r="B107" s="5">
        <v>52</v>
      </c>
      <c r="C107" s="5">
        <v>16</v>
      </c>
      <c r="D107" s="5">
        <v>2</v>
      </c>
      <c r="E107" s="22">
        <v>139.64999999999998</v>
      </c>
      <c r="F107" s="5">
        <v>106</v>
      </c>
      <c r="G107" s="5">
        <v>168</v>
      </c>
      <c r="H107" s="16">
        <v>1</v>
      </c>
      <c r="I107" s="5">
        <v>112</v>
      </c>
      <c r="J107" s="5">
        <v>64</v>
      </c>
      <c r="K107" s="5">
        <v>14</v>
      </c>
      <c r="L107" s="5">
        <v>6</v>
      </c>
      <c r="M107" s="5">
        <v>6</v>
      </c>
      <c r="N107" s="5">
        <v>10</v>
      </c>
      <c r="O107" s="5">
        <v>3</v>
      </c>
      <c r="P107" s="21">
        <v>6.8313641245972088</v>
      </c>
      <c r="Q107" s="21">
        <v>1.6612960973863231</v>
      </c>
    </row>
    <row r="108" spans="1:17" ht="15.6" x14ac:dyDescent="0.3">
      <c r="A108" s="3" t="s">
        <v>53</v>
      </c>
      <c r="B108" s="5">
        <f>Pitching!B87</f>
        <v>15</v>
      </c>
      <c r="C108" s="5">
        <f>Pitching!C87</f>
        <v>11</v>
      </c>
      <c r="D108" s="5">
        <f>Pitching!D87</f>
        <v>0</v>
      </c>
      <c r="E108" s="22">
        <f>Pitching!E87</f>
        <v>65.33</v>
      </c>
      <c r="F108" s="16">
        <f>Pitching!F87</f>
        <v>36</v>
      </c>
      <c r="G108" s="16">
        <f>Pitching!G87</f>
        <v>60</v>
      </c>
      <c r="H108" s="16">
        <f>Pitching!H87</f>
        <v>1</v>
      </c>
      <c r="I108" s="5">
        <f>Pitching!I87</f>
        <v>63</v>
      </c>
      <c r="J108" s="5">
        <f>Pitching!J87</f>
        <v>28</v>
      </c>
      <c r="K108" s="16">
        <f>Pitching!K87</f>
        <v>1</v>
      </c>
      <c r="L108" s="16">
        <f>Pitching!L87</f>
        <v>0</v>
      </c>
      <c r="M108" s="5">
        <f>Pitching!M87</f>
        <v>2</v>
      </c>
      <c r="N108" s="5">
        <f>Pitching!N87</f>
        <v>5</v>
      </c>
      <c r="O108" s="5">
        <f>Pitching!O87</f>
        <v>0</v>
      </c>
      <c r="P108" s="21">
        <f>Pitching!P87</f>
        <v>4.9594367059543858</v>
      </c>
      <c r="Q108" s="41">
        <f>Pitching!Q87</f>
        <v>1.3470075003826727</v>
      </c>
    </row>
    <row r="109" spans="1:17" ht="15.6" x14ac:dyDescent="0.3">
      <c r="A109" s="3" t="s">
        <v>54</v>
      </c>
      <c r="B109" s="5">
        <f>Pitching!B95</f>
        <v>20</v>
      </c>
      <c r="C109" s="5">
        <f>Pitching!C95</f>
        <v>10</v>
      </c>
      <c r="D109" s="5">
        <f>Pitching!D95</f>
        <v>0</v>
      </c>
      <c r="E109" s="22">
        <f>Pitching!E95</f>
        <v>73.989999999999995</v>
      </c>
      <c r="F109" s="5">
        <f>Pitching!F95</f>
        <v>73</v>
      </c>
      <c r="G109" s="5">
        <f>Pitching!G95</f>
        <v>131</v>
      </c>
      <c r="H109" s="5">
        <f>Pitching!H95</f>
        <v>4</v>
      </c>
      <c r="I109" s="5">
        <f>Pitching!I95</f>
        <v>36</v>
      </c>
      <c r="J109" s="5">
        <f>Pitching!J95</f>
        <v>29</v>
      </c>
      <c r="K109" s="16">
        <f>Pitching!K95</f>
        <v>1</v>
      </c>
      <c r="L109" s="5">
        <f>Pitching!L95</f>
        <v>1</v>
      </c>
      <c r="M109" s="5">
        <f>Pitching!M95</f>
        <v>4</v>
      </c>
      <c r="N109" s="5">
        <f>Pitching!N95</f>
        <v>6</v>
      </c>
      <c r="O109" s="5">
        <f>Pitching!O95</f>
        <v>1</v>
      </c>
      <c r="P109" s="21">
        <f>Pitching!P95</f>
        <v>8.8795783213947832</v>
      </c>
      <c r="Q109" s="21">
        <f>Pitching!Q95</f>
        <v>2.1624543857278011</v>
      </c>
    </row>
  </sheetData>
  <pageMargins left="0.7" right="0.7" top="0.75" bottom="0.75" header="0.3" footer="0.3"/>
  <pageSetup orientation="portrait" horizontalDpi="4294967293" verticalDpi="0" r:id="rId1"/>
  <ignoredErrors>
    <ignoredError sqref="P21 P30 Q31 P79 P63:Q6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Batting</vt:lpstr>
      <vt:lpstr>Pitching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Burke</dc:creator>
  <cp:lastModifiedBy>Steve Burke</cp:lastModifiedBy>
  <dcterms:created xsi:type="dcterms:W3CDTF">2019-01-19T18:09:02Z</dcterms:created>
  <dcterms:modified xsi:type="dcterms:W3CDTF">2023-01-13T00:42:57Z</dcterms:modified>
</cp:coreProperties>
</file>